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600" windowHeight="8475" tabRatio="759"/>
  </bookViews>
  <sheets>
    <sheet name="ΠΙΝΑΚΑΣ 1" sheetId="7" r:id="rId1"/>
    <sheet name="ΠΙΝΑΚΑΣ 2" sheetId="9" r:id="rId2"/>
    <sheet name="ΠΙΝΑΚΑΣ 3" sheetId="8" r:id="rId3"/>
    <sheet name="ΠΙΝΑΚΑΣ 4" sheetId="10" r:id="rId4"/>
    <sheet name="ΠΙΝΑΚΑΣ 5" sheetId="11" r:id="rId5"/>
    <sheet name="ΠΙΝΑΚΑΣ 6" sheetId="12" r:id="rId6"/>
  </sheets>
  <calcPr calcId="125725"/>
</workbook>
</file>

<file path=xl/calcChain.xml><?xml version="1.0" encoding="utf-8"?>
<calcChain xmlns="http://schemas.openxmlformats.org/spreadsheetml/2006/main">
  <c r="B6" i="12"/>
  <c r="C6"/>
  <c r="D6"/>
  <c r="E6"/>
  <c r="B7"/>
  <c r="C7"/>
  <c r="D7"/>
  <c r="E7"/>
  <c r="B8"/>
  <c r="C8"/>
  <c r="D8"/>
  <c r="E8"/>
  <c r="B9"/>
  <c r="C9"/>
  <c r="D9"/>
  <c r="E9"/>
  <c r="B13"/>
  <c r="C13"/>
  <c r="D13"/>
  <c r="E13"/>
  <c r="B14"/>
  <c r="C14"/>
  <c r="D14"/>
  <c r="E14"/>
  <c r="B17"/>
  <c r="C17"/>
  <c r="D17"/>
  <c r="E17"/>
  <c r="B18"/>
  <c r="C18"/>
  <c r="D18"/>
  <c r="E18"/>
  <c r="B19"/>
  <c r="C19"/>
  <c r="D19"/>
  <c r="E19"/>
  <c r="B20"/>
  <c r="C20"/>
  <c r="D20"/>
  <c r="E20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C5"/>
  <c r="D5"/>
  <c r="E5"/>
  <c r="B5"/>
  <c r="C25" i="11"/>
  <c r="D25"/>
  <c r="E25"/>
  <c r="F25"/>
  <c r="B25"/>
  <c r="C24"/>
  <c r="D24"/>
  <c r="E24"/>
  <c r="F24"/>
  <c r="B24"/>
  <c r="C23"/>
  <c r="D23"/>
  <c r="E23"/>
  <c r="F23"/>
  <c r="B23"/>
  <c r="C22"/>
  <c r="D22"/>
  <c r="E22"/>
  <c r="F22"/>
  <c r="B22"/>
  <c r="C21"/>
  <c r="D21"/>
  <c r="E21"/>
  <c r="F21"/>
  <c r="B21"/>
  <c r="C18"/>
  <c r="D18"/>
  <c r="E18"/>
  <c r="F18"/>
  <c r="B18"/>
  <c r="C17"/>
  <c r="D17"/>
  <c r="E17"/>
  <c r="F17"/>
  <c r="B17"/>
  <c r="C16"/>
  <c r="D16"/>
  <c r="E16"/>
  <c r="F16"/>
  <c r="B16"/>
  <c r="C15"/>
  <c r="D15"/>
  <c r="E15"/>
  <c r="F15"/>
  <c r="B15"/>
  <c r="C12"/>
  <c r="D12"/>
  <c r="E12"/>
  <c r="F12"/>
  <c r="B12"/>
  <c r="C11"/>
  <c r="D11"/>
  <c r="E11"/>
  <c r="F11"/>
  <c r="B11"/>
  <c r="C7"/>
  <c r="D7"/>
  <c r="E7"/>
  <c r="F7"/>
  <c r="C8"/>
  <c r="D8"/>
  <c r="E8"/>
  <c r="F8"/>
  <c r="B8"/>
  <c r="B7"/>
  <c r="C6"/>
  <c r="D6"/>
  <c r="E6"/>
  <c r="F6"/>
  <c r="B6"/>
  <c r="C5"/>
  <c r="D5"/>
  <c r="E5"/>
  <c r="F5"/>
  <c r="B5"/>
  <c r="C4"/>
  <c r="D4"/>
  <c r="E4"/>
  <c r="F4"/>
  <c r="B4"/>
  <c r="G5" i="10"/>
  <c r="G6"/>
  <c r="G7"/>
  <c r="G8"/>
  <c r="G9"/>
  <c r="G10"/>
  <c r="G11"/>
  <c r="G12"/>
  <c r="G13"/>
  <c r="G15"/>
  <c r="G16"/>
  <c r="G17"/>
  <c r="G18"/>
  <c r="G19"/>
  <c r="G20"/>
  <c r="G21"/>
  <c r="G22"/>
  <c r="G23"/>
  <c r="G24"/>
  <c r="H23" i="7"/>
  <c r="H12"/>
  <c r="D5" i="10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C6"/>
  <c r="C7"/>
  <c r="C8"/>
  <c r="C9"/>
  <c r="C10"/>
  <c r="C11"/>
  <c r="C12"/>
  <c r="C13"/>
  <c r="C15"/>
  <c r="C16"/>
  <c r="C17"/>
  <c r="C18"/>
  <c r="C19"/>
  <c r="C20"/>
  <c r="C21"/>
  <c r="C22"/>
  <c r="C23"/>
  <c r="C24"/>
  <c r="C5"/>
  <c r="C11" i="8"/>
  <c r="C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C4"/>
  <c r="C5"/>
  <c r="C6"/>
  <c r="C7"/>
  <c r="C8"/>
  <c r="C9"/>
  <c r="C10"/>
  <c r="C12"/>
  <c r="C13"/>
  <c r="C14"/>
  <c r="C15"/>
  <c r="C16"/>
  <c r="C17"/>
  <c r="C18"/>
  <c r="C19"/>
  <c r="C20"/>
  <c r="C21"/>
  <c r="C22"/>
  <c r="F12" i="9"/>
  <c r="F15" s="1"/>
  <c r="E12"/>
  <c r="E15" s="1"/>
  <c r="D12"/>
  <c r="D15" s="1"/>
  <c r="C12"/>
  <c r="C15" s="1"/>
  <c r="B12"/>
  <c r="B15" s="1"/>
  <c r="F5"/>
  <c r="F7" s="1"/>
  <c r="E5"/>
  <c r="E7" s="1"/>
  <c r="D5"/>
  <c r="D7" s="1"/>
  <c r="C5"/>
  <c r="C7" s="1"/>
  <c r="B5"/>
  <c r="B7" s="1"/>
  <c r="G23" i="7"/>
  <c r="F23"/>
  <c r="E23"/>
  <c r="D23"/>
  <c r="C23"/>
  <c r="G12"/>
  <c r="F12"/>
  <c r="E12"/>
  <c r="D12"/>
  <c r="C12"/>
</calcChain>
</file>

<file path=xl/sharedStrings.xml><?xml version="1.0" encoding="utf-8"?>
<sst xmlns="http://schemas.openxmlformats.org/spreadsheetml/2006/main" count="143" uniqueCount="68">
  <si>
    <t>ΕΞΟΔΑ ΕΓΚΑΤΑΣΤΑΣΕΩΣ</t>
  </si>
  <si>
    <t>ΠΑΘΗΤΙΚΟ</t>
  </si>
  <si>
    <t>ΙΔΙΑ ΚΕΦΑΛΑΙΑ</t>
  </si>
  <si>
    <t>ΠΡΟΒΛΕΨΕΙΣ</t>
  </si>
  <si>
    <t>ΥΠΟΧΡΕΩΣΕΙΣ</t>
  </si>
  <si>
    <t>Πωλήσεις (έσοδα)</t>
  </si>
  <si>
    <t>Μείον: Κόστος Πωληθέντων</t>
  </si>
  <si>
    <t>Μικτά αποτελέσματα εκμεταλλεύσεως(κέρδη)</t>
  </si>
  <si>
    <t>Πλέον: Άλλα έξοδα εκμεταλλεύσεως</t>
  </si>
  <si>
    <t>Σύνολο</t>
  </si>
  <si>
    <t>Μείον Λειτουργικά Έξοδα (διοικήσεως,Διαθέσεως Ερευνών και αναπτύξεως)</t>
  </si>
  <si>
    <t>Μερικά αποτελέσματα εκμεταλλεύσεως</t>
  </si>
  <si>
    <t>Πλέον:Πιστωτικοί τόκοι &amp; συναφή έσοδα</t>
  </si>
  <si>
    <t>Μείον Χρεωστικοί τόκοι &amp; συναφή έξοδα</t>
  </si>
  <si>
    <t>Καθαρό αποτέλεσμα εκμετάλλευσης</t>
  </si>
  <si>
    <t>Καθαρά απότελέσματα (κέρδη) χρήσεως</t>
  </si>
  <si>
    <t>ΣΥΝΟΛΟ</t>
  </si>
  <si>
    <t>ΕΝΕΡΓΗΤΙΚΟ</t>
  </si>
  <si>
    <t>ΚΥΚΛΟΦΟΡΟΥΝ</t>
  </si>
  <si>
    <t>ΠΑΓΙΟ</t>
  </si>
  <si>
    <t>ΕΝΣΩΜΑΤΕΣ ΑΚΙΝΗΤΟΠΟΙΗΣΕΙΣ</t>
  </si>
  <si>
    <t>ΑΠΟΘΕΜΑΤΑ</t>
  </si>
  <si>
    <t>ΑΠΑΙΤΗΣΕΙΣ</t>
  </si>
  <si>
    <t>ΜΕΤΑΒΑΤΙΚΟΙ ΛΟΓΑΡΙΑΣΜΟΙ</t>
  </si>
  <si>
    <t>ΜΕΤΟΧΙΚΟ ΚΕΦΑΛΑΙΟ</t>
  </si>
  <si>
    <t>ΑΠΟΘΕΜΑΤΙΚΑ ΚΕΦΑΛΑΙΑ</t>
  </si>
  <si>
    <t>ΒΡΑΧΥΠΡΟΘΕΣΜΕΣ</t>
  </si>
  <si>
    <t>2007-2006</t>
  </si>
  <si>
    <t>ΣΥΜ/ΧΕΣ &amp; ΆΛΛΕΣ ΜΑΚΡ/ΣΜΕΣ ΑΠΑΙΤΗΣΕΙΣ</t>
  </si>
  <si>
    <t>ΔΙΑΘΕΣΙΜΑ</t>
  </si>
  <si>
    <t>ΑΣΩΜΑΤΕΣ ΑΚΙΝΗΤΟΠΟΙΗΣΕΙΣ</t>
  </si>
  <si>
    <t>ΑΠΟΤΕΛΕΣΜΑΤΑ ΕΙΣ ΝΕΟΝ</t>
  </si>
  <si>
    <t>ΔΙΑΦΟΡΕΣ ΑΝΑΠΡ/ΓΗΣ-ΕΠΙΧΟΡΗΓΗΣΕΙΣ ΕΠΕΝΔ.</t>
  </si>
  <si>
    <t xml:space="preserve">ΜΑΚΡΟΠΡΟΘΕΣΜΕΣ </t>
  </si>
  <si>
    <t>ΔΙΑΦΟΡΑ ΥΠΕΡ ΤΟ ΑΡΤΙΟ</t>
  </si>
  <si>
    <t>2010-2009</t>
  </si>
  <si>
    <t>2009-2008</t>
  </si>
  <si>
    <t>2008-2007</t>
  </si>
  <si>
    <t>Πλέον: Έκτακτα (ανόργανα) έσοδα</t>
  </si>
  <si>
    <t>Μείον: Έκτακτα (ανόργανα) αποτελέσματα</t>
  </si>
  <si>
    <t>Αριθμοδείκτες αποδοτικότητας</t>
  </si>
  <si>
    <t>Μικτού κέρδους</t>
  </si>
  <si>
    <t>Καθαρού κέρδους χρήσεως</t>
  </si>
  <si>
    <t>Αποδοτικότητα απασχολούμενων κεφαλαίων</t>
  </si>
  <si>
    <t>Αποδοτικότητα ιδίων κεφαλαίων</t>
  </si>
  <si>
    <t>Αποδοτικότητα ενεργητικού</t>
  </si>
  <si>
    <t>Αριθμοδείκτες ρευστότητας</t>
  </si>
  <si>
    <t>Γενική ρευστότητα</t>
  </si>
  <si>
    <t>Ταμειακή ρευστότητα</t>
  </si>
  <si>
    <t>Αριθμοδείκτες δραστηριότητας</t>
  </si>
  <si>
    <t>Ταχύτητα εισπράξεως απαιτήσεων</t>
  </si>
  <si>
    <t>Ταχύτητα εξόφλησης βραχ. υποχ.</t>
  </si>
  <si>
    <t>Ταχύτητα κυκλοφορίας αποθεμάτων</t>
  </si>
  <si>
    <t>Ταχύτητα κυκλοφορίας ενεργητικού</t>
  </si>
  <si>
    <t>Αριθμοδείκτες κεφαλαιακής διαρθώσεως</t>
  </si>
  <si>
    <t>Αριθμ. ιδίων κεφαλαίων προς συνολικά</t>
  </si>
  <si>
    <t>Αριθμ. ξένων κεφαλαίων προς συνολικά</t>
  </si>
  <si>
    <t>Αριθμ. ιδίων προς ξένα κεφάλαια</t>
  </si>
  <si>
    <t>Αριθμ. ιδίων κεφαλαίων προς πάγια</t>
  </si>
  <si>
    <t>Αριθμ. παγίων προς μακροπρ. Υποχρ.</t>
  </si>
  <si>
    <t>2012-2011</t>
  </si>
  <si>
    <t>ΠΙΝΑΚΑΣ 1. ΙΣΟΛΟΓΙΣΜΟΣ ΣΑΝΗ Α.Ε.</t>
  </si>
  <si>
    <t>ΠΙΝΑΚΑΣ 3. ΚΑΘΕΤΗ ΑΝΑΛΥΣΗ ΙΣΟΛΟΓΙΣΜΟΥ ΣΑΝΗ Α.Ε.</t>
  </si>
  <si>
    <t>ΚΑΤΑΣΤΑΣΗ ΑΠΟΤΕΛΕΣΜΑΤΩΝ</t>
  </si>
  <si>
    <t>ΟΡΙΖΟΝΤΙΑ ΑΝΑΛΥΣΗ ΤΗΣ ΣΑΝΗ Α.Ε.</t>
  </si>
  <si>
    <t>ΠΙΝΑΚΑΣ 5. ΧΡΗΜΑΤΟΟΙΚΟΝΟΜΙΚΗ ΑΝΑΛΥΣΗ ΑΡΙΘΜΟΔΕΙΚΤΩΝ</t>
  </si>
  <si>
    <t>ΠΙΝΑΚΑΣ 6. ΟΡΙΖΟΝΤΙΑ ΑΝΑΛΥΣΗ ΑΡΙΘΜΟΔΕΙΚΤΩΝ</t>
  </si>
  <si>
    <t>2011-2010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</si>
</sst>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0000\ _€_-;\-* #,##0.0000000\ _€_-;_-* &quot;-&quot;??\ _€_-;_-@_-"/>
    <numFmt numFmtId="165" formatCode="0.000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00B050"/>
      <name val="Arial"/>
      <family val="2"/>
      <charset val="161"/>
    </font>
    <font>
      <i/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i/>
      <u/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1"/>
      <name val="Arial"/>
      <family val="2"/>
      <charset val="161"/>
    </font>
    <font>
      <i/>
      <sz val="10"/>
      <name val="Arial"/>
      <family val="2"/>
      <charset val="161"/>
    </font>
    <font>
      <b/>
      <i/>
      <u/>
      <sz val="14"/>
      <color theme="1"/>
      <name val="Arial"/>
      <family val="2"/>
      <charset val="161"/>
    </font>
    <font>
      <b/>
      <u/>
      <sz val="14"/>
      <color theme="1"/>
      <name val="Arial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0" fillId="0" borderId="1" xfId="0" applyFont="1" applyBorder="1"/>
    <xf numFmtId="43" fontId="8" fillId="0" borderId="1" xfId="4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3" fontId="8" fillId="0" borderId="1" xfId="4" applyFont="1" applyBorder="1" applyAlignment="1">
      <alignment horizontal="center"/>
    </xf>
    <xf numFmtId="43" fontId="8" fillId="0" borderId="1" xfId="4" applyFont="1" applyBorder="1" applyAlignment="1">
      <alignment wrapText="1"/>
    </xf>
    <xf numFmtId="0" fontId="15" fillId="0" borderId="2" xfId="0" applyFont="1" applyBorder="1"/>
    <xf numFmtId="0" fontId="10" fillId="0" borderId="3" xfId="0" applyFont="1" applyBorder="1" applyAlignment="1">
      <alignment horizontal="center" vertical="center"/>
    </xf>
    <xf numFmtId="0" fontId="0" fillId="0" borderId="2" xfId="0" applyBorder="1"/>
    <xf numFmtId="43" fontId="8" fillId="0" borderId="3" xfId="4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1" xfId="0" applyFont="1" applyBorder="1" applyAlignment="1">
      <alignment horizontal="center" wrapText="1"/>
    </xf>
    <xf numFmtId="43" fontId="10" fillId="0" borderId="1" xfId="4" applyFont="1" applyBorder="1"/>
    <xf numFmtId="43" fontId="10" fillId="0" borderId="3" xfId="4" applyFont="1" applyBorder="1"/>
    <xf numFmtId="43" fontId="10" fillId="0" borderId="5" xfId="4" applyFont="1" applyBorder="1"/>
    <xf numFmtId="43" fontId="10" fillId="0" borderId="5" xfId="0" applyNumberFormat="1" applyFont="1" applyBorder="1"/>
    <xf numFmtId="43" fontId="10" fillId="0" borderId="6" xfId="0" applyNumberFormat="1" applyFont="1" applyBorder="1"/>
    <xf numFmtId="164" fontId="8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165" fontId="8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165" fontId="8" fillId="0" borderId="3" xfId="0" applyNumberFormat="1" applyFont="1" applyBorder="1"/>
    <xf numFmtId="43" fontId="1" fillId="0" borderId="1" xfId="4" applyFont="1" applyBorder="1" applyAlignment="1">
      <alignment vertical="center"/>
    </xf>
    <xf numFmtId="43" fontId="13" fillId="0" borderId="1" xfId="4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3" fontId="8" fillId="0" borderId="1" xfId="4" applyFont="1" applyBorder="1" applyAlignment="1">
      <alignment horizontal="center" vertical="center"/>
    </xf>
    <xf numFmtId="43" fontId="8" fillId="0" borderId="3" xfId="4" applyFont="1" applyBorder="1" applyAlignment="1">
      <alignment horizontal="center" vertical="center"/>
    </xf>
    <xf numFmtId="43" fontId="12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10" fontId="8" fillId="0" borderId="1" xfId="5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0" fontId="8" fillId="0" borderId="3" xfId="5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9" fontId="0" fillId="0" borderId="1" xfId="5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9" fontId="0" fillId="0" borderId="0" xfId="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8" fillId="0" borderId="1" xfId="0" applyNumberFormat="1" applyFont="1" applyBorder="1"/>
    <xf numFmtId="2" fontId="8" fillId="0" borderId="3" xfId="0" applyNumberFormat="1" applyFon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43" fontId="8" fillId="0" borderId="0" xfId="4" applyFont="1"/>
    <xf numFmtId="43" fontId="8" fillId="0" borderId="0" xfId="0" applyNumberFormat="1" applyFont="1"/>
    <xf numFmtId="10" fontId="8" fillId="0" borderId="1" xfId="5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10" fontId="8" fillId="0" borderId="5" xfId="5" applyNumberFormat="1" applyFont="1" applyBorder="1" applyAlignment="1">
      <alignment vertical="center"/>
    </xf>
    <xf numFmtId="10" fontId="8" fillId="0" borderId="6" xfId="5" applyNumberFormat="1" applyFont="1" applyBorder="1" applyAlignment="1">
      <alignment vertical="center"/>
    </xf>
    <xf numFmtId="0" fontId="18" fillId="0" borderId="14" xfId="0" applyFont="1" applyBorder="1" applyAlignment="1"/>
    <xf numFmtId="9" fontId="0" fillId="0" borderId="18" xfId="5" applyFont="1" applyBorder="1" applyAlignment="1">
      <alignment horizontal="center" vertical="center"/>
    </xf>
    <xf numFmtId="9" fontId="0" fillId="0" borderId="19" xfId="5" applyFont="1" applyBorder="1" applyAlignment="1">
      <alignment horizontal="center" vertical="center"/>
    </xf>
    <xf numFmtId="0" fontId="8" fillId="0" borderId="13" xfId="0" applyFont="1" applyBorder="1"/>
  </cellXfs>
  <cellStyles count="6">
    <cellStyle name="Κανονικό" xfId="0" builtinId="0"/>
    <cellStyle name="Κανονικό 2" xfId="1"/>
    <cellStyle name="Κόμμα" xfId="4" builtinId="3"/>
    <cellStyle name="Νόμισμα 2" xfId="2"/>
    <cellStyle name="Ποσοστό" xfId="5" builtinId="5"/>
    <cellStyle name="Ποσοστό 2" xfId="3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14" sqref="C14"/>
    </sheetView>
  </sheetViews>
  <sheetFormatPr defaultRowHeight="15"/>
  <cols>
    <col min="1" max="1" width="18.42578125" bestFit="1" customWidth="1"/>
    <col min="2" max="2" width="34.140625" customWidth="1"/>
    <col min="3" max="3" width="17.42578125" customWidth="1"/>
    <col min="4" max="5" width="17.140625" customWidth="1"/>
    <col min="6" max="6" width="17" customWidth="1"/>
    <col min="7" max="7" width="17.140625" customWidth="1"/>
    <col min="8" max="8" width="17.5703125" bestFit="1" customWidth="1"/>
  </cols>
  <sheetData>
    <row r="1" spans="1:8" ht="15.75" thickBot="1"/>
    <row r="2" spans="1:8" ht="18.75">
      <c r="A2" s="65" t="s">
        <v>61</v>
      </c>
      <c r="B2" s="66"/>
      <c r="C2" s="66"/>
      <c r="D2" s="66"/>
      <c r="E2" s="66"/>
      <c r="F2" s="66"/>
      <c r="G2" s="67"/>
    </row>
    <row r="3" spans="1:8" ht="25.5" customHeight="1">
      <c r="A3" s="10" t="s">
        <v>17</v>
      </c>
      <c r="B3" s="3"/>
      <c r="C3" s="7">
        <v>2011</v>
      </c>
      <c r="D3" s="7">
        <v>2010</v>
      </c>
      <c r="E3" s="7">
        <v>2009</v>
      </c>
      <c r="F3" s="7">
        <v>2008</v>
      </c>
      <c r="G3" s="11">
        <v>2007</v>
      </c>
    </row>
    <row r="4" spans="1:8">
      <c r="A4" s="12"/>
      <c r="B4" s="4" t="s">
        <v>0</v>
      </c>
      <c r="C4" s="5">
        <v>42186.82</v>
      </c>
      <c r="D4" s="5">
        <v>109786.11</v>
      </c>
      <c r="E4" s="5">
        <v>178585.38</v>
      </c>
      <c r="F4" s="5">
        <v>248389.15</v>
      </c>
      <c r="G4" s="13">
        <v>103658.78</v>
      </c>
      <c r="H4" s="88">
        <v>3013.5</v>
      </c>
    </row>
    <row r="5" spans="1:8">
      <c r="A5" s="68" t="s">
        <v>19</v>
      </c>
      <c r="B5" s="4" t="s">
        <v>30</v>
      </c>
      <c r="C5" s="5">
        <v>1160643.49</v>
      </c>
      <c r="D5" s="5">
        <v>1160643.49</v>
      </c>
      <c r="E5" s="5">
        <v>1160643.49</v>
      </c>
      <c r="F5" s="5">
        <v>1160643.49</v>
      </c>
      <c r="G5" s="13">
        <v>705603.49</v>
      </c>
      <c r="H5" s="88">
        <v>705603.49</v>
      </c>
    </row>
    <row r="6" spans="1:8">
      <c r="A6" s="68"/>
      <c r="B6" s="4" t="s">
        <v>20</v>
      </c>
      <c r="C6" s="5">
        <v>59517280.82</v>
      </c>
      <c r="D6" s="5">
        <v>61873935.060000002</v>
      </c>
      <c r="E6" s="5">
        <v>62476785.439999998</v>
      </c>
      <c r="F6" s="5">
        <v>64914975.159999996</v>
      </c>
      <c r="G6" s="13">
        <v>48727692.359999999</v>
      </c>
      <c r="H6" s="88">
        <v>45662878.460000001</v>
      </c>
    </row>
    <row r="7" spans="1:8" ht="30.75" customHeight="1">
      <c r="A7" s="68"/>
      <c r="B7" s="18" t="s">
        <v>28</v>
      </c>
      <c r="C7" s="5">
        <v>13331092.140000001</v>
      </c>
      <c r="D7" s="5">
        <v>10338336.210000001</v>
      </c>
      <c r="E7" s="5">
        <v>8215499.3200000003</v>
      </c>
      <c r="F7" s="5">
        <v>7750660.3200000003</v>
      </c>
      <c r="G7" s="13">
        <v>12862009.630000001</v>
      </c>
      <c r="H7" s="88">
        <v>11414448.060000001</v>
      </c>
    </row>
    <row r="8" spans="1:8">
      <c r="A8" s="68" t="s">
        <v>18</v>
      </c>
      <c r="B8" s="4" t="s">
        <v>21</v>
      </c>
      <c r="C8" s="5">
        <v>3408208.3</v>
      </c>
      <c r="D8" s="5">
        <v>3606446.77</v>
      </c>
      <c r="E8" s="5">
        <v>3984325.88</v>
      </c>
      <c r="F8" s="5">
        <v>4408657.2</v>
      </c>
      <c r="G8" s="13">
        <v>3606357.57</v>
      </c>
      <c r="H8" s="88">
        <v>1718002.27</v>
      </c>
    </row>
    <row r="9" spans="1:8">
      <c r="A9" s="68"/>
      <c r="B9" s="4" t="s">
        <v>22</v>
      </c>
      <c r="C9" s="5">
        <v>5399268.1399999997</v>
      </c>
      <c r="D9" s="5">
        <v>5798239.3499999996</v>
      </c>
      <c r="E9" s="5">
        <v>6372372.29</v>
      </c>
      <c r="F9" s="5">
        <v>4705287.63</v>
      </c>
      <c r="G9" s="13">
        <v>2618242.44</v>
      </c>
      <c r="H9" s="88">
        <v>4405340.6100000003</v>
      </c>
    </row>
    <row r="10" spans="1:8">
      <c r="A10" s="68"/>
      <c r="B10" s="4" t="s">
        <v>29</v>
      </c>
      <c r="C10" s="5">
        <v>6396890.5499999998</v>
      </c>
      <c r="D10" s="5">
        <v>6369553.1200000001</v>
      </c>
      <c r="E10" s="5">
        <v>5645773.4000000004</v>
      </c>
      <c r="F10" s="5">
        <v>7856566.5199999996</v>
      </c>
      <c r="G10" s="13">
        <v>3863892.58</v>
      </c>
      <c r="H10" s="88">
        <v>5135911.45</v>
      </c>
    </row>
    <row r="11" spans="1:8">
      <c r="A11" s="63" t="s">
        <v>23</v>
      </c>
      <c r="B11" s="64"/>
      <c r="C11" s="8">
        <v>166610.44</v>
      </c>
      <c r="D11" s="5">
        <v>166656.79999999999</v>
      </c>
      <c r="E11" s="5">
        <v>52117.09</v>
      </c>
      <c r="F11" s="5">
        <v>58338.45</v>
      </c>
      <c r="G11" s="13">
        <v>57583.3</v>
      </c>
      <c r="H11" s="88">
        <v>18491.41</v>
      </c>
    </row>
    <row r="12" spans="1:8">
      <c r="A12" s="14" t="s">
        <v>16</v>
      </c>
      <c r="B12" s="4"/>
      <c r="C12" s="19">
        <f t="shared" ref="C12:G12" si="0">SUM(C4:C11)</f>
        <v>89422180.700000003</v>
      </c>
      <c r="D12" s="19">
        <f t="shared" si="0"/>
        <v>89423596.909999996</v>
      </c>
      <c r="E12" s="19">
        <f t="shared" si="0"/>
        <v>88086102.290000007</v>
      </c>
      <c r="F12" s="19">
        <f t="shared" si="0"/>
        <v>91103517.920000002</v>
      </c>
      <c r="G12" s="20">
        <f t="shared" si="0"/>
        <v>72545040.150000006</v>
      </c>
      <c r="H12" s="88">
        <f t="shared" ref="H12" si="1">SUM(H4:H11)</f>
        <v>69063689.25</v>
      </c>
    </row>
    <row r="13" spans="1:8" ht="25.5" customHeight="1">
      <c r="A13" s="10" t="s">
        <v>1</v>
      </c>
      <c r="B13" s="4"/>
      <c r="C13" s="5"/>
      <c r="D13" s="5"/>
      <c r="E13" s="5"/>
      <c r="F13" s="5"/>
      <c r="G13" s="13"/>
      <c r="H13" s="1"/>
    </row>
    <row r="14" spans="1:8">
      <c r="A14" s="68" t="s">
        <v>2</v>
      </c>
      <c r="B14" s="4" t="s">
        <v>24</v>
      </c>
      <c r="C14" s="5">
        <v>22600681.5</v>
      </c>
      <c r="D14" s="5">
        <v>22600681.5</v>
      </c>
      <c r="E14" s="5">
        <v>19467477</v>
      </c>
      <c r="F14" s="5">
        <v>17480352</v>
      </c>
      <c r="G14" s="13">
        <v>17480352</v>
      </c>
      <c r="H14" s="88">
        <v>17480352</v>
      </c>
    </row>
    <row r="15" spans="1:8">
      <c r="A15" s="68"/>
      <c r="B15" s="6" t="s">
        <v>34</v>
      </c>
      <c r="C15" s="9">
        <v>174321.35</v>
      </c>
      <c r="D15" s="5">
        <v>174321.35</v>
      </c>
      <c r="E15" s="5">
        <v>174321.35</v>
      </c>
      <c r="F15" s="5">
        <v>174321.35</v>
      </c>
      <c r="G15" s="13">
        <v>174321.35</v>
      </c>
      <c r="H15" s="88">
        <v>174321.35</v>
      </c>
    </row>
    <row r="16" spans="1:8" ht="30">
      <c r="A16" s="68"/>
      <c r="B16" s="18" t="s">
        <v>32</v>
      </c>
      <c r="C16" s="9">
        <v>8723709.4700000007</v>
      </c>
      <c r="D16" s="5">
        <v>8887736.9000000004</v>
      </c>
      <c r="E16" s="5">
        <v>9965850.0700000003</v>
      </c>
      <c r="F16" s="5">
        <v>9018346.1600000001</v>
      </c>
      <c r="G16" s="13">
        <v>3079277.02</v>
      </c>
      <c r="H16" s="88">
        <v>2425534.17</v>
      </c>
    </row>
    <row r="17" spans="1:8">
      <c r="A17" s="68"/>
      <c r="B17" s="4" t="s">
        <v>25</v>
      </c>
      <c r="C17" s="5">
        <v>26098262.43</v>
      </c>
      <c r="D17" s="5">
        <v>24833747.170000002</v>
      </c>
      <c r="E17" s="5">
        <v>24006178.190000001</v>
      </c>
      <c r="F17" s="5">
        <v>21992335.420000002</v>
      </c>
      <c r="G17" s="13">
        <v>20398012.440000001</v>
      </c>
      <c r="H17" s="88">
        <v>19567386.649999999</v>
      </c>
    </row>
    <row r="18" spans="1:8">
      <c r="A18" s="68"/>
      <c r="B18" s="4" t="s">
        <v>31</v>
      </c>
      <c r="C18" s="5">
        <v>33.81</v>
      </c>
      <c r="D18" s="5">
        <v>33.81</v>
      </c>
      <c r="E18" s="5">
        <v>33.81</v>
      </c>
      <c r="F18" s="5">
        <v>33.81</v>
      </c>
      <c r="G18" s="13">
        <v>33.81</v>
      </c>
      <c r="H18" s="88">
        <v>33.81</v>
      </c>
    </row>
    <row r="19" spans="1:8">
      <c r="A19" s="15" t="s">
        <v>3</v>
      </c>
      <c r="B19" s="4"/>
      <c r="C19" s="5">
        <v>560855.49</v>
      </c>
      <c r="D19" s="5">
        <v>621864.23</v>
      </c>
      <c r="E19" s="5">
        <v>589508.17000000004</v>
      </c>
      <c r="F19" s="5">
        <v>521164.15</v>
      </c>
      <c r="G19" s="13">
        <v>386417.71</v>
      </c>
      <c r="H19" s="88">
        <v>312254.90000000002</v>
      </c>
    </row>
    <row r="20" spans="1:8">
      <c r="A20" s="68" t="s">
        <v>4</v>
      </c>
      <c r="B20" s="4" t="s">
        <v>33</v>
      </c>
      <c r="C20" s="5">
        <v>18263245.75</v>
      </c>
      <c r="D20" s="5">
        <v>20936687.059999999</v>
      </c>
      <c r="E20" s="5">
        <v>25479166.640000001</v>
      </c>
      <c r="F20" s="5">
        <v>26045833</v>
      </c>
      <c r="G20" s="13">
        <v>20550000</v>
      </c>
      <c r="H20" s="88">
        <v>19740000</v>
      </c>
    </row>
    <row r="21" spans="1:8">
      <c r="A21" s="68"/>
      <c r="B21" s="4" t="s">
        <v>26</v>
      </c>
      <c r="C21" s="5">
        <v>12814478.869999999</v>
      </c>
      <c r="D21" s="5">
        <v>11277074.92</v>
      </c>
      <c r="E21" s="5">
        <v>8312001.71</v>
      </c>
      <c r="F21" s="5">
        <v>15652657.91</v>
      </c>
      <c r="G21" s="13">
        <v>10283121.25</v>
      </c>
      <c r="H21" s="88">
        <v>9263457.5600000005</v>
      </c>
    </row>
    <row r="22" spans="1:8">
      <c r="A22" s="63" t="s">
        <v>23</v>
      </c>
      <c r="B22" s="64"/>
      <c r="C22" s="8">
        <v>186592.03</v>
      </c>
      <c r="D22" s="5">
        <v>91449.97</v>
      </c>
      <c r="E22" s="5">
        <v>91565.35</v>
      </c>
      <c r="F22" s="5">
        <v>218474.12</v>
      </c>
      <c r="G22" s="13">
        <v>193504.57</v>
      </c>
      <c r="H22" s="88">
        <v>100348.81</v>
      </c>
    </row>
    <row r="23" spans="1:8" ht="15.75" thickBot="1">
      <c r="A23" s="16" t="s">
        <v>16</v>
      </c>
      <c r="B23" s="17"/>
      <c r="C23" s="21">
        <f t="shared" ref="C23:G23" si="2">SUM(C14:C22)</f>
        <v>89422180.700000018</v>
      </c>
      <c r="D23" s="22">
        <f t="shared" si="2"/>
        <v>89423596.909999996</v>
      </c>
      <c r="E23" s="22">
        <f t="shared" si="2"/>
        <v>88086102.289999992</v>
      </c>
      <c r="F23" s="22">
        <f t="shared" si="2"/>
        <v>91103517.920000017</v>
      </c>
      <c r="G23" s="23">
        <f t="shared" si="2"/>
        <v>72545040.150000006</v>
      </c>
      <c r="H23" s="89">
        <f t="shared" ref="H23" si="3">SUM(H14:H22)</f>
        <v>69063689.25</v>
      </c>
    </row>
  </sheetData>
  <mergeCells count="7">
    <mergeCell ref="A22:B22"/>
    <mergeCell ref="A2:G2"/>
    <mergeCell ref="A5:A7"/>
    <mergeCell ref="A8:A10"/>
    <mergeCell ref="A11:B11"/>
    <mergeCell ref="A14:A18"/>
    <mergeCell ref="A20:A21"/>
  </mergeCells>
  <pageMargins left="0.39370078740157483" right="0.39370078740157483" top="1.181102362204724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22" sqref="D22"/>
    </sheetView>
  </sheetViews>
  <sheetFormatPr defaultRowHeight="15"/>
  <cols>
    <col min="1" max="1" width="39.5703125" bestFit="1" customWidth="1"/>
    <col min="2" max="6" width="17.5703125" bestFit="1" customWidth="1"/>
  </cols>
  <sheetData>
    <row r="1" spans="1:6" ht="15.75" thickBot="1"/>
    <row r="2" spans="1:6">
      <c r="A2" s="69" t="s">
        <v>63</v>
      </c>
      <c r="B2" s="70"/>
      <c r="C2" s="70"/>
      <c r="D2" s="70"/>
      <c r="E2" s="70"/>
      <c r="F2" s="71"/>
    </row>
    <row r="3" spans="1:6">
      <c r="A3" s="33" t="s">
        <v>5</v>
      </c>
      <c r="B3" s="31">
        <v>41330022.109999999</v>
      </c>
      <c r="C3" s="5">
        <v>37375480.799999997</v>
      </c>
      <c r="D3" s="5">
        <v>39426331.590000004</v>
      </c>
      <c r="E3" s="5">
        <v>37769925.609999999</v>
      </c>
      <c r="F3" s="13">
        <v>31200508.010000002</v>
      </c>
    </row>
    <row r="4" spans="1:6">
      <c r="A4" s="34" t="s">
        <v>6</v>
      </c>
      <c r="B4" s="31">
        <v>32322157.949999999</v>
      </c>
      <c r="C4" s="5">
        <v>30444970.629999999</v>
      </c>
      <c r="D4" s="5">
        <v>32744980.449999999</v>
      </c>
      <c r="E4" s="5">
        <v>30542680.699999999</v>
      </c>
      <c r="F4" s="13">
        <v>24066988.91</v>
      </c>
    </row>
    <row r="5" spans="1:6">
      <c r="A5" s="33" t="s">
        <v>7</v>
      </c>
      <c r="B5" s="19">
        <f t="shared" ref="B5:F5" si="0">B3-B4</f>
        <v>9007864.1600000001</v>
      </c>
      <c r="C5" s="19">
        <f t="shared" si="0"/>
        <v>6930510.1699999981</v>
      </c>
      <c r="D5" s="19">
        <f t="shared" si="0"/>
        <v>6681351.1400000043</v>
      </c>
      <c r="E5" s="19">
        <f t="shared" si="0"/>
        <v>7227244.9100000001</v>
      </c>
      <c r="F5" s="20">
        <f t="shared" si="0"/>
        <v>7133519.1000000015</v>
      </c>
    </row>
    <row r="6" spans="1:6">
      <c r="A6" s="35" t="s">
        <v>8</v>
      </c>
      <c r="B6" s="32">
        <v>2046851.47</v>
      </c>
      <c r="C6" s="5">
        <v>2379239.96</v>
      </c>
      <c r="D6" s="5">
        <v>2236843.85</v>
      </c>
      <c r="E6" s="5">
        <v>1948276.06</v>
      </c>
      <c r="F6" s="13">
        <v>1052594.6299999999</v>
      </c>
    </row>
    <row r="7" spans="1:6">
      <c r="A7" s="36" t="s">
        <v>9</v>
      </c>
      <c r="B7" s="19">
        <f t="shared" ref="B7:F7" si="1">B5+B6</f>
        <v>11054715.630000001</v>
      </c>
      <c r="C7" s="19">
        <f t="shared" si="1"/>
        <v>9309750.129999999</v>
      </c>
      <c r="D7" s="19">
        <f t="shared" si="1"/>
        <v>8918194.9900000039</v>
      </c>
      <c r="E7" s="19">
        <f t="shared" si="1"/>
        <v>9175520.9700000007</v>
      </c>
      <c r="F7" s="20">
        <f t="shared" si="1"/>
        <v>8186113.7300000014</v>
      </c>
    </row>
    <row r="8" spans="1:6" ht="38.25">
      <c r="A8" s="37" t="s">
        <v>10</v>
      </c>
      <c r="B8" s="42">
        <v>5689519.2300000004</v>
      </c>
      <c r="C8" s="40">
        <v>4711152.16</v>
      </c>
      <c r="D8" s="40">
        <v>2554183.83</v>
      </c>
      <c r="E8" s="40">
        <v>2653611.64</v>
      </c>
      <c r="F8" s="41">
        <v>2164687.4300000002</v>
      </c>
    </row>
    <row r="9" spans="1:6">
      <c r="A9" s="33" t="s">
        <v>11</v>
      </c>
      <c r="B9" s="31">
        <v>5365196.4000000004</v>
      </c>
      <c r="C9" s="5">
        <v>4598597.97</v>
      </c>
      <c r="D9" s="5">
        <v>6364011.1600000001</v>
      </c>
      <c r="E9" s="5">
        <v>6521909.3300000001</v>
      </c>
      <c r="F9" s="13">
        <v>6021426.2999999998</v>
      </c>
    </row>
    <row r="10" spans="1:6">
      <c r="A10" s="33" t="s">
        <v>12</v>
      </c>
      <c r="B10" s="31">
        <v>297794.53000000003</v>
      </c>
      <c r="C10" s="5">
        <v>143773.12</v>
      </c>
      <c r="D10" s="5">
        <v>125900.36</v>
      </c>
      <c r="E10" s="5">
        <v>147676.28</v>
      </c>
      <c r="F10" s="13">
        <v>77423.960000000006</v>
      </c>
    </row>
    <row r="11" spans="1:6">
      <c r="A11" s="33" t="s">
        <v>13</v>
      </c>
      <c r="B11" s="31">
        <v>685733.75</v>
      </c>
      <c r="C11" s="5">
        <v>555993.1</v>
      </c>
      <c r="D11" s="5">
        <v>1007914.71</v>
      </c>
      <c r="E11" s="5">
        <v>1709242.63</v>
      </c>
      <c r="F11" s="13">
        <v>1184405.98</v>
      </c>
    </row>
    <row r="12" spans="1:6">
      <c r="A12" s="38" t="s">
        <v>14</v>
      </c>
      <c r="B12" s="19">
        <f t="shared" ref="B12:F12" si="2">B9+B10-B11</f>
        <v>4977257.1800000006</v>
      </c>
      <c r="C12" s="19">
        <f t="shared" si="2"/>
        <v>4186377.9899999998</v>
      </c>
      <c r="D12" s="19">
        <f t="shared" si="2"/>
        <v>5481996.8100000005</v>
      </c>
      <c r="E12" s="19">
        <f t="shared" si="2"/>
        <v>4960342.9800000004</v>
      </c>
      <c r="F12" s="20">
        <f t="shared" si="2"/>
        <v>4914444.2799999993</v>
      </c>
    </row>
    <row r="13" spans="1:6">
      <c r="A13" s="33" t="s">
        <v>38</v>
      </c>
      <c r="B13" s="31">
        <v>232157.58</v>
      </c>
      <c r="C13" s="5">
        <v>374749.51</v>
      </c>
      <c r="D13" s="5">
        <v>290307.53000000003</v>
      </c>
      <c r="E13" s="5">
        <v>271995.83</v>
      </c>
      <c r="F13" s="13">
        <v>97100.99</v>
      </c>
    </row>
    <row r="14" spans="1:6">
      <c r="A14" s="33" t="s">
        <v>39</v>
      </c>
      <c r="B14" s="31">
        <v>226820.35</v>
      </c>
      <c r="C14" s="5">
        <v>216589.36</v>
      </c>
      <c r="D14" s="5">
        <v>817968.41</v>
      </c>
      <c r="E14" s="5">
        <v>325804.03999999998</v>
      </c>
      <c r="F14" s="13">
        <v>287340.24</v>
      </c>
    </row>
    <row r="15" spans="1:6" ht="15.75" thickBot="1">
      <c r="A15" s="39" t="s">
        <v>15</v>
      </c>
      <c r="B15" s="21">
        <f>B12+B13-B14</f>
        <v>4982594.4100000011</v>
      </c>
      <c r="C15" s="22">
        <f>C12+C13-C14</f>
        <v>4344538.1399999997</v>
      </c>
      <c r="D15" s="22">
        <f>D12+D13-D14</f>
        <v>4954335.9300000006</v>
      </c>
      <c r="E15" s="22">
        <f>E12+E13-E14</f>
        <v>4906534.7700000005</v>
      </c>
      <c r="F15" s="23">
        <f t="shared" ref="F15" si="3">F12+F13-F14</f>
        <v>4724205.0299999993</v>
      </c>
    </row>
  </sheetData>
  <mergeCells count="1">
    <mergeCell ref="A2:F2"/>
  </mergeCells>
  <pageMargins left="0.9055118110236221" right="0.39370078740157483" top="1.9685039370078741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11" sqref="H11"/>
    </sheetView>
  </sheetViews>
  <sheetFormatPr defaultRowHeight="15"/>
  <cols>
    <col min="1" max="1" width="18.42578125" bestFit="1" customWidth="1"/>
    <col min="2" max="2" width="33.85546875" customWidth="1"/>
    <col min="3" max="7" width="14" bestFit="1" customWidth="1"/>
    <col min="8" max="8" width="21" bestFit="1" customWidth="1"/>
  </cols>
  <sheetData>
    <row r="1" spans="1:8" ht="18.75">
      <c r="A1" s="72" t="s">
        <v>62</v>
      </c>
      <c r="B1" s="73"/>
      <c r="C1" s="73"/>
      <c r="D1" s="73"/>
      <c r="E1" s="73"/>
      <c r="F1" s="73"/>
      <c r="G1" s="74"/>
      <c r="H1" s="27"/>
    </row>
    <row r="2" spans="1:8" ht="18.75">
      <c r="A2" s="81"/>
      <c r="B2" s="82"/>
      <c r="C2" s="82">
        <v>2011</v>
      </c>
      <c r="D2" s="82">
        <v>2010</v>
      </c>
      <c r="E2" s="82">
        <v>2009</v>
      </c>
      <c r="F2" s="82">
        <v>2008</v>
      </c>
      <c r="G2" s="83">
        <v>2007</v>
      </c>
      <c r="H2" s="27"/>
    </row>
    <row r="3" spans="1:8">
      <c r="A3" s="14" t="s">
        <v>17</v>
      </c>
      <c r="B3" s="4" t="s">
        <v>0</v>
      </c>
      <c r="C3" s="28">
        <f>'ΠΙΝΑΚΑΣ 1'!C4/'ΠΙΝΑΚΑΣ 1'!C$12</f>
        <v>4.7177131747134859E-4</v>
      </c>
      <c r="D3" s="28">
        <f>'ΠΙΝΑΚΑΣ 1'!D4/'ΠΙΝΑΚΑΣ 1'!D$12</f>
        <v>1.2277084996982818E-3</v>
      </c>
      <c r="E3" s="28">
        <f>'ΠΙΝΑΚΑΣ 1'!E4/'ΠΙΝΑΚΑΣ 1'!E$12</f>
        <v>2.0273956430953803E-3</v>
      </c>
      <c r="F3" s="28">
        <f>'ΠΙΝΑΚΑΣ 1'!F4/'ΠΙΝΑΚΑΣ 1'!F$12</f>
        <v>2.7264496000924572E-3</v>
      </c>
      <c r="G3" s="30">
        <f>'ΠΙΝΑΚΑΣ 1'!G4/'ΠΙΝΑΚΑΣ 1'!G$12</f>
        <v>1.4288885881883406E-3</v>
      </c>
      <c r="H3" s="25"/>
    </row>
    <row r="4" spans="1:8">
      <c r="A4" s="68" t="s">
        <v>19</v>
      </c>
      <c r="B4" s="4" t="s">
        <v>30</v>
      </c>
      <c r="C4" s="28">
        <f>'ΠΙΝΑΚΑΣ 1'!C5/'ΠΙΝΑΚΑΣ 1'!C$12</f>
        <v>1.2979369110822859E-2</v>
      </c>
      <c r="D4" s="28">
        <f>'ΠΙΝΑΚΑΣ 1'!D5/'ΠΙΝΑΚΑΣ 1'!D$12</f>
        <v>1.297916355532114E-2</v>
      </c>
      <c r="E4" s="28">
        <f>'ΠΙΝΑΚΑΣ 1'!E5/'ΠΙΝΑΚΑΣ 1'!E$12</f>
        <v>1.3176238473793411E-2</v>
      </c>
      <c r="F4" s="28">
        <f>'ΠΙΝΑΚΑΣ 1'!F5/'ΠΙΝΑΚΑΣ 1'!F$12</f>
        <v>1.2739831748530134E-2</v>
      </c>
      <c r="G4" s="30">
        <f>'ΠΙΝΑΚΑΣ 1'!G5/'ΠΙΝΑΚΑΣ 1'!G$12</f>
        <v>9.726419456671841E-3</v>
      </c>
      <c r="H4" s="25"/>
    </row>
    <row r="5" spans="1:8">
      <c r="A5" s="68"/>
      <c r="B5" s="4" t="s">
        <v>20</v>
      </c>
      <c r="C5" s="28">
        <f>'ΠΙΝΑΚΑΣ 1'!C6/'ΠΙΝΑΚΑΣ 1'!C$12</f>
        <v>0.66557626255696978</v>
      </c>
      <c r="D5" s="28">
        <f>'ΠΙΝΑΚΑΣ 1'!D6/'ΠΙΝΑΚΑΣ 1'!D$12</f>
        <v>0.69191955141630868</v>
      </c>
      <c r="E5" s="28">
        <f>'ΠΙΝΑΚΑΣ 1'!E6/'ΠΙΝΑΚΑΣ 1'!E$12</f>
        <v>0.70926949672846051</v>
      </c>
      <c r="F5" s="28">
        <f>'ΠΙΝΑΚΑΣ 1'!F6/'ΠΙΝΑΚΑΣ 1'!F$12</f>
        <v>0.71254081776516309</v>
      </c>
      <c r="G5" s="30">
        <f>'ΠΙΝΑΚΑΣ 1'!G6/'ΠΙΝΑΚΑΣ 1'!G$12</f>
        <v>0.67168881923900892</v>
      </c>
      <c r="H5" s="25"/>
    </row>
    <row r="6" spans="1:8" ht="27" customHeight="1">
      <c r="A6" s="68"/>
      <c r="B6" s="29" t="s">
        <v>28</v>
      </c>
      <c r="C6" s="28">
        <f>'ΠΙΝΑΚΑΣ 1'!C7/'ΠΙΝΑΚΑΣ 1'!C$12</f>
        <v>0.1490803739703476</v>
      </c>
      <c r="D6" s="28">
        <f>'ΠΙΝΑΚΑΣ 1'!D7/'ΠΙΝΑΚΑΣ 1'!D$12</f>
        <v>0.11561082943694354</v>
      </c>
      <c r="E6" s="28">
        <f>'ΠΙΝΑΚΑΣ 1'!E7/'ΠΙΝΑΚΑΣ 1'!E$12</f>
        <v>9.3266691412371261E-2</v>
      </c>
      <c r="F6" s="28">
        <f>'ΠΙΝΑΚΑΣ 1'!F7/'ΠΙΝΑΚΑΣ 1'!F$12</f>
        <v>8.5075313192691696E-2</v>
      </c>
      <c r="G6" s="30">
        <f>'ΠΙΝΑΚΑΣ 1'!G7/'ΠΙΝΑΚΑΣ 1'!G$12</f>
        <v>0.17729688485119682</v>
      </c>
      <c r="H6" s="25"/>
    </row>
    <row r="7" spans="1:8">
      <c r="A7" s="68" t="s">
        <v>18</v>
      </c>
      <c r="B7" s="4" t="s">
        <v>21</v>
      </c>
      <c r="C7" s="28">
        <f>'ΠΙΝΑΚΑΣ 1'!C8/'ΠΙΝΑΚΑΣ 1'!C$12</f>
        <v>3.8113679104226986E-2</v>
      </c>
      <c r="D7" s="28">
        <f>'ΠΙΝΑΚΑΣ 1'!D8/'ΠΙΝΑΚΑΣ 1'!D$12</f>
        <v>4.0329922913184685E-2</v>
      </c>
      <c r="E7" s="28">
        <f>'ΠΙΝΑΚΑΣ 1'!E8/'ΠΙΝΑΚΑΣ 1'!E$12</f>
        <v>4.5232173707523908E-2</v>
      </c>
      <c r="F7" s="28">
        <f>'ΠΙΝΑΚΑΣ 1'!F8/'ΠΙΝΑΚΑΣ 1'!F$12</f>
        <v>4.8391733937995007E-2</v>
      </c>
      <c r="G7" s="30">
        <f>'ΠΙΝΑΚΑΣ 1'!G8/'ΠΙΝΑΚΑΣ 1'!G$12</f>
        <v>4.9711979792735693E-2</v>
      </c>
      <c r="H7" s="25"/>
    </row>
    <row r="8" spans="1:8">
      <c r="A8" s="68"/>
      <c r="B8" s="4" t="s">
        <v>22</v>
      </c>
      <c r="C8" s="28">
        <f>'ΠΙΝΑΚΑΣ 1'!C9/'ΠΙΝΑΚΑΣ 1'!C$12</f>
        <v>6.0379517673739752E-2</v>
      </c>
      <c r="D8" s="28">
        <f>'ΠΙΝΑΚΑΣ 1'!D9/'ΠΙΝΑΚΑΣ 1'!D$12</f>
        <v>6.4840149025045521E-2</v>
      </c>
      <c r="E8" s="28">
        <f>'ΠΙΝΑΚΑΣ 1'!E9/'ΠΙΝΑΚΑΣ 1'!E$12</f>
        <v>7.234253899690854E-2</v>
      </c>
      <c r="F8" s="28">
        <f>'ΠΙΝΑΚΑΣ 1'!F9/'ΠΙΝΑΚΑΣ 1'!F$12</f>
        <v>5.1647705131780047E-2</v>
      </c>
      <c r="G8" s="30">
        <f>'ΠΙΝΑΚΑΣ 1'!G9/'ΠΙΝΑΚΑΣ 1'!G$12</f>
        <v>3.6091267364196225E-2</v>
      </c>
      <c r="H8" s="25"/>
    </row>
    <row r="9" spans="1:8">
      <c r="A9" s="68"/>
      <c r="B9" s="4" t="s">
        <v>29</v>
      </c>
      <c r="C9" s="28">
        <f>'ΠΙΝΑΚΑΣ 1'!C10/'ΠΙΝΑΚΑΣ 1'!C$12</f>
        <v>7.1535837081190753E-2</v>
      </c>
      <c r="D9" s="28">
        <f>'ΠΙΝΑΚΑΣ 1'!D10/'ΠΙΝΑΚΑΣ 1'!D$12</f>
        <v>7.1228997044377559E-2</v>
      </c>
      <c r="E9" s="28">
        <f>'ΠΙΝΑΚΑΣ 1'!E10/'ΠΙΝΑΚΑΣ 1'!E$12</f>
        <v>6.4093804280416417E-2</v>
      </c>
      <c r="F9" s="28">
        <f>'ΠΙΝΑΚΑΣ 1'!F10/'ΠΙΝΑΚΑΣ 1'!F$12</f>
        <v>8.6237795195779635E-2</v>
      </c>
      <c r="G9" s="30">
        <f>'ΠΙΝΑΚΑΣ 1'!G10/'ΠΙΝΑΚΑΣ 1'!G$12</f>
        <v>5.3261981411971138E-2</v>
      </c>
      <c r="H9" s="25"/>
    </row>
    <row r="10" spans="1:8">
      <c r="A10" s="63" t="s">
        <v>23</v>
      </c>
      <c r="B10" s="64"/>
      <c r="C10" s="28">
        <f>'ΠΙΝΑΚΑΣ 1'!C11/'ΠΙΝΑΚΑΣ 1'!C$12</f>
        <v>1.8631891852308629E-3</v>
      </c>
      <c r="D10" s="28">
        <f>'ΠΙΝΑΚΑΣ 1'!D11/'ΠΙΝΑΚΑΣ 1'!D$12</f>
        <v>1.8636781091206946E-3</v>
      </c>
      <c r="E10" s="28">
        <f>'ΠΙΝΑΚΑΣ 1'!E11/'ΠΙΝΑΚΑΣ 1'!E$12</f>
        <v>5.9166075743047829E-4</v>
      </c>
      <c r="F10" s="28">
        <f>'ΠΙΝΑΚΑΣ 1'!F11/'ΠΙΝΑΚΑΣ 1'!F$12</f>
        <v>6.4035342796782305E-4</v>
      </c>
      <c r="G10" s="30">
        <f>'ΠΙΝΑΚΑΣ 1'!G11/'ΠΙΝΑΚΑΣ 1'!G$12</f>
        <v>7.9375929603093609E-4</v>
      </c>
      <c r="H10" s="25"/>
    </row>
    <row r="11" spans="1:8">
      <c r="A11" s="14" t="s">
        <v>16</v>
      </c>
      <c r="B11" s="4"/>
      <c r="C11" s="84">
        <f>'ΠΙΝΑΚΑΣ 1'!C12/'ΠΙΝΑΚΑΣ 1'!C$12</f>
        <v>1</v>
      </c>
      <c r="D11" s="84">
        <f>'ΠΙΝΑΚΑΣ 1'!D12/'ΠΙΝΑΚΑΣ 1'!D$12</f>
        <v>1</v>
      </c>
      <c r="E11" s="84">
        <f>'ΠΙΝΑΚΑΣ 1'!E12/'ΠΙΝΑΚΑΣ 1'!E$12</f>
        <v>1</v>
      </c>
      <c r="F11" s="84">
        <f>'ΠΙΝΑΚΑΣ 1'!F12/'ΠΙΝΑΚΑΣ 1'!F$12</f>
        <v>1</v>
      </c>
      <c r="G11" s="85">
        <f>'ΠΙΝΑΚΑΣ 1'!G12/'ΠΙΝΑΚΑΣ 1'!G$12</f>
        <v>1</v>
      </c>
      <c r="H11" s="25"/>
    </row>
    <row r="12" spans="1:8">
      <c r="A12" s="14" t="s">
        <v>1</v>
      </c>
      <c r="B12" s="4"/>
      <c r="C12" s="28">
        <f>'ΠΙΝΑΚΑΣ 1'!C13/'ΠΙΝΑΚΑΣ 1'!C$12</f>
        <v>0</v>
      </c>
      <c r="D12" s="28">
        <f>'ΠΙΝΑΚΑΣ 1'!D13/'ΠΙΝΑΚΑΣ 1'!D$12</f>
        <v>0</v>
      </c>
      <c r="E12" s="28">
        <f>'ΠΙΝΑΚΑΣ 1'!E13/'ΠΙΝΑΚΑΣ 1'!E$12</f>
        <v>0</v>
      </c>
      <c r="F12" s="28">
        <f>'ΠΙΝΑΚΑΣ 1'!F13/'ΠΙΝΑΚΑΣ 1'!F$12</f>
        <v>0</v>
      </c>
      <c r="G12" s="30">
        <f>'ΠΙΝΑΚΑΣ 1'!G13/'ΠΙΝΑΚΑΣ 1'!G$12</f>
        <v>0</v>
      </c>
      <c r="H12" s="25"/>
    </row>
    <row r="13" spans="1:8">
      <c r="A13" s="68" t="s">
        <v>2</v>
      </c>
      <c r="B13" s="4" t="s">
        <v>24</v>
      </c>
      <c r="C13" s="28">
        <f>'ΠΙΝΑΚΑΣ 1'!C14/'ΠΙΝΑΚΑΣ 1'!C$12</f>
        <v>0.25274133691530515</v>
      </c>
      <c r="D13" s="28">
        <f>'ΠΙΝΑΚΑΣ 1'!D14/'ΠΙΝΑΚΑΣ 1'!D$12</f>
        <v>0.25273733422674061</v>
      </c>
      <c r="E13" s="28">
        <f>'ΠΙΝΑΚΑΣ 1'!E14/'ΠΙΝΑΚΑΣ 1'!E$12</f>
        <v>0.22100509040471017</v>
      </c>
      <c r="F13" s="28">
        <f>'ΠΙΝΑΚΑΣ 1'!F14/'ΠΙΝΑΚΑΣ 1'!F$12</f>
        <v>0.19187351267104616</v>
      </c>
      <c r="G13" s="30">
        <f>'ΠΙΝΑΚΑΣ 1'!G14/'ΠΙΝΑΚΑΣ 1'!G$12</f>
        <v>0.24095860949082401</v>
      </c>
      <c r="H13" s="25"/>
    </row>
    <row r="14" spans="1:8">
      <c r="A14" s="68"/>
      <c r="B14" s="6" t="s">
        <v>34</v>
      </c>
      <c r="C14" s="28">
        <f>'ΠΙΝΑΚΑΣ 1'!C15/'ΠΙΝΑΚΑΣ 1'!C$12</f>
        <v>1.949419580638789E-3</v>
      </c>
      <c r="D14" s="28">
        <f>'ΠΙΝΑΚΑΣ 1'!D15/'ΠΙΝΑΚΑΣ 1'!D$12</f>
        <v>1.9493887074956849E-3</v>
      </c>
      <c r="E14" s="28">
        <f>'ΠΙΝΑΚΑΣ 1'!E15/'ΠΙΝΑΚΑΣ 1'!E$12</f>
        <v>1.9789881203517603E-3</v>
      </c>
      <c r="F14" s="28">
        <f>'ΠΙΝΑΚΑΣ 1'!F15/'ΠΙΝΑΚΑΣ 1'!F$12</f>
        <v>1.9134425758736936E-3</v>
      </c>
      <c r="G14" s="30">
        <f>'ΠΙΝΑΚΑΣ 1'!G15/'ΠΙΝΑΚΑΣ 1'!G$12</f>
        <v>2.4029396033079455E-3</v>
      </c>
      <c r="H14" s="25"/>
    </row>
    <row r="15" spans="1:8" ht="30">
      <c r="A15" s="68"/>
      <c r="B15" s="6" t="s">
        <v>32</v>
      </c>
      <c r="C15" s="28">
        <f>'ΠΙΝΑΚΑΣ 1'!C16/'ΠΙΝΑΚΑΣ 1'!C$12</f>
        <v>9.755643847768522E-2</v>
      </c>
      <c r="D15" s="28">
        <f>'ΠΙΝΑΚΑΣ 1'!D16/'ΠΙΝΑΚΑΣ 1'!D$12</f>
        <v>9.9389168039673306E-2</v>
      </c>
      <c r="E15" s="28">
        <f>'ΠΙΝΑΚΑΣ 1'!E16/'ΠΙΝΑΚΑΣ 1'!E$12</f>
        <v>0.11313759845100305</v>
      </c>
      <c r="F15" s="28">
        <f>'ΠΙΝΑΚΑΣ 1'!F16/'ΠΙΝΑΚΑΣ 1'!F$12</f>
        <v>9.8990097922664277E-2</v>
      </c>
      <c r="G15" s="30">
        <f>'ΠΙΝΑΚΑΣ 1'!G16/'ΠΙΝΑΚΑΣ 1'!G$12</f>
        <v>4.2446416924341583E-2</v>
      </c>
      <c r="H15" s="25"/>
    </row>
    <row r="16" spans="1:8">
      <c r="A16" s="68"/>
      <c r="B16" s="4" t="s">
        <v>25</v>
      </c>
      <c r="C16" s="28">
        <f>'ΠΙΝΑΚΑΣ 1'!C17/'ΠΙΝΑΚΑΣ 1'!C$12</f>
        <v>0.29185446189862374</v>
      </c>
      <c r="D16" s="28">
        <f>'ΠΙΝΑΚΑΣ 1'!D17/'ΠΙΝΑΚΑΣ 1'!D$12</f>
        <v>0.27770910618808842</v>
      </c>
      <c r="E16" s="28">
        <f>'ΠΙΝΑΚΑΣ 1'!E17/'ΠΙΝΑΚΑΣ 1'!E$12</f>
        <v>0.27253082570240261</v>
      </c>
      <c r="F16" s="28">
        <f>'ΠΙΝΑΚΑΣ 1'!F17/'ΠΙΝΑΚΑΣ 1'!F$12</f>
        <v>0.24139940939835006</v>
      </c>
      <c r="G16" s="30">
        <f>'ΠΙΝΑΚΑΣ 1'!G17/'ΠΙΝΑΚΑΣ 1'!G$12</f>
        <v>0.28117721622075631</v>
      </c>
      <c r="H16" s="25"/>
    </row>
    <row r="17" spans="1:8">
      <c r="A17" s="68"/>
      <c r="B17" s="4" t="s">
        <v>31</v>
      </c>
      <c r="C17" s="28">
        <f>'ΠΙΝΑΚΑΣ 1'!C18/'ΠΙΝΑΚΑΣ 1'!C$12</f>
        <v>3.7809411194553881E-7</v>
      </c>
      <c r="D17" s="28">
        <f>'ΠΙΝΑΚΑΣ 1'!D18/'ΠΙΝΑΚΑΣ 1'!D$12</f>
        <v>3.7808812403316694E-7</v>
      </c>
      <c r="E17" s="28">
        <f>'ΠΙΝΑΚΑΣ 1'!E18/'ΠΙΝΑΚΑΣ 1'!E$12</f>
        <v>3.8382899368948796E-7</v>
      </c>
      <c r="F17" s="28">
        <f>'ΠΙΝΑΚΑΣ 1'!F18/'ΠΙΝΑΚΑΣ 1'!F$12</f>
        <v>3.7111629464944817E-7</v>
      </c>
      <c r="G17" s="30">
        <f>'ΠΙΝΑΚΑΣ 1'!G18/'ΠΙΝΑΚΑΣ 1'!G$12</f>
        <v>4.6605529378840657E-7</v>
      </c>
      <c r="H17" s="24"/>
    </row>
    <row r="18" spans="1:8">
      <c r="A18" s="62" t="s">
        <v>3</v>
      </c>
      <c r="B18" s="4"/>
      <c r="C18" s="28">
        <f>'ΠΙΝΑΚΑΣ 1'!C19/'ΠΙΝΑΚΑΣ 1'!C$12</f>
        <v>6.2719952209798879E-3</v>
      </c>
      <c r="D18" s="28">
        <f>'ΠΙΝΑΚΑΣ 1'!D19/'ΠΙΝΑΚΑΣ 1'!D$12</f>
        <v>6.9541401988769541E-3</v>
      </c>
      <c r="E18" s="28">
        <f>'ΠΙΝΑΚΑΣ 1'!E19/'ΠΙΝΑΚΑΣ 1'!E$12</f>
        <v>6.692408389909245E-3</v>
      </c>
      <c r="F18" s="28">
        <f>'ΠΙΝΑΚΑΣ 1'!F19/'ΠΙΝΑΚΑΣ 1'!F$12</f>
        <v>5.7205710811040877E-3</v>
      </c>
      <c r="G18" s="30">
        <f>'ΠΙΝΑΚΑΣ 1'!G19/'ΠΙΝΑΚΑΣ 1'!G$12</f>
        <v>5.3265903389261545E-3</v>
      </c>
      <c r="H18" s="25"/>
    </row>
    <row r="19" spans="1:8">
      <c r="A19" s="68" t="s">
        <v>4</v>
      </c>
      <c r="B19" s="4" t="s">
        <v>33</v>
      </c>
      <c r="C19" s="28">
        <f>'ΠΙΝΑΚΑΣ 1'!C20/'ΠΙΝΑΚΑΣ 1'!C$12</f>
        <v>0.20423619293372924</v>
      </c>
      <c r="D19" s="28">
        <f>'ΠΙΝΑΚΑΣ 1'!D20/'ΠΙΝΑΚΑΣ 1'!D$12</f>
        <v>0.23412933256388288</v>
      </c>
      <c r="E19" s="28">
        <f>'ΠΙΝΑΚΑΣ 1'!E20/'ΠΙΝΑΚΑΣ 1'!E$12</f>
        <v>0.28925296928358391</v>
      </c>
      <c r="F19" s="28">
        <f>'ΠΙΝΑΚΑΣ 1'!F20/'ΠΙΝΑΚΑΣ 1'!F$12</f>
        <v>0.28589272505230168</v>
      </c>
      <c r="G19" s="30">
        <f>'ΠΙΝΑΚΑΣ 1'!G20/'ΠΙΝΑΚΑΣ 1'!G$12</f>
        <v>0.28327229480484334</v>
      </c>
      <c r="H19" s="25"/>
    </row>
    <row r="20" spans="1:8">
      <c r="A20" s="68"/>
      <c r="B20" s="4" t="s">
        <v>26</v>
      </c>
      <c r="C20" s="28">
        <f>'ΠΙΝΑΚΑΣ 1'!C21/'ΠΙΝΑΚΑΣ 1'!C$12</f>
        <v>0.1433031354154842</v>
      </c>
      <c r="D20" s="28">
        <f>'ΠΙΝΑΚΑΣ 1'!D21/'ΠΙΝΑΚΑΣ 1'!D$12</f>
        <v>0.12610849160261095</v>
      </c>
      <c r="E20" s="28">
        <f>'ΠΙΝΑΚΑΣ 1'!E21/'ΠΙΝΑΚΑΣ 1'!E$12</f>
        <v>9.4362237559733886E-2</v>
      </c>
      <c r="F20" s="28">
        <f>'ΠΙΝΑΚΑΣ 1'!F21/'ΠΙΝΑΚΑΣ 1'!F$12</f>
        <v>0.17181178364314034</v>
      </c>
      <c r="G20" s="30">
        <f>'ΠΙΝΑΚΑΣ 1'!G21/'ΠΙΝΑΚΑΣ 1'!G$12</f>
        <v>0.14174809509702918</v>
      </c>
      <c r="H20" s="25"/>
    </row>
    <row r="21" spans="1:8">
      <c r="A21" s="63" t="s">
        <v>23</v>
      </c>
      <c r="B21" s="64"/>
      <c r="C21" s="28">
        <f>'ΠΙΝΑΚΑΣ 1'!C22/'ΠΙΝΑΚΑΣ 1'!C$12</f>
        <v>2.0866414634417431E-3</v>
      </c>
      <c r="D21" s="28">
        <f>'ΠΙΝΑΚΑΣ 1'!D22/'ΠΙΝΑΚΑΣ 1'!D$12</f>
        <v>1.0226603845072285E-3</v>
      </c>
      <c r="E21" s="28">
        <f>'ΠΙΝΑΚΑΣ 1'!E22/'ΠΙΝΑΚΑΣ 1'!E$12</f>
        <v>1.0394982593116165E-3</v>
      </c>
      <c r="F21" s="28">
        <f>'ΠΙΝΑΚΑΣ 1'!F22/'ΠΙΝΑΚΑΣ 1'!F$12</f>
        <v>2.3980865392250485E-3</v>
      </c>
      <c r="G21" s="30">
        <f>'ΠΙΝΑΚΑΣ 1'!G22/'ΠΙΝΑΚΑΣ 1'!G$12</f>
        <v>2.6673714646775889E-3</v>
      </c>
      <c r="H21" s="25"/>
    </row>
    <row r="22" spans="1:8" ht="15.75" thickBot="1">
      <c r="A22" s="16" t="s">
        <v>16</v>
      </c>
      <c r="B22" s="17"/>
      <c r="C22" s="86">
        <f>'ΠΙΝΑΚΑΣ 1'!C23/'ΠΙΝΑΚΑΣ 1'!C$12</f>
        <v>1.0000000000000002</v>
      </c>
      <c r="D22" s="86">
        <f>'ΠΙΝΑΚΑΣ 1'!D23/'ΠΙΝΑΚΑΣ 1'!D$12</f>
        <v>1</v>
      </c>
      <c r="E22" s="86">
        <f>'ΠΙΝΑΚΑΣ 1'!E23/'ΠΙΝΑΚΑΣ 1'!E$12</f>
        <v>0.99999999999999978</v>
      </c>
      <c r="F22" s="86">
        <f>'ΠΙΝΑΚΑΣ 1'!F23/'ΠΙΝΑΚΑΣ 1'!F$12</f>
        <v>1.0000000000000002</v>
      </c>
      <c r="G22" s="87">
        <f>'ΠΙΝΑΚΑΣ 1'!G23/'ΠΙΝΑΚΑΣ 1'!G$12</f>
        <v>1</v>
      </c>
    </row>
  </sheetData>
  <mergeCells count="7">
    <mergeCell ref="A19:A20"/>
    <mergeCell ref="A21:B21"/>
    <mergeCell ref="A1:G1"/>
    <mergeCell ref="A4:A6"/>
    <mergeCell ref="A7:A9"/>
    <mergeCell ref="A10:B10"/>
    <mergeCell ref="A13:A17"/>
  </mergeCells>
  <pageMargins left="1.1811023622047245" right="0.78740157480314965" top="1.574803149606299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B2" sqref="B2"/>
    </sheetView>
  </sheetViews>
  <sheetFormatPr defaultRowHeight="15"/>
  <cols>
    <col min="1" max="1" width="18.42578125" bestFit="1" customWidth="1"/>
    <col min="2" max="2" width="46.85546875" bestFit="1" customWidth="1"/>
    <col min="3" max="3" width="12.140625" customWidth="1"/>
    <col min="4" max="7" width="10.85546875" bestFit="1" customWidth="1"/>
  </cols>
  <sheetData>
    <row r="2" spans="1:7" ht="15.75" thickBot="1"/>
    <row r="3" spans="1:7">
      <c r="A3" s="76" t="s">
        <v>64</v>
      </c>
      <c r="B3" s="77"/>
      <c r="C3" s="77"/>
      <c r="D3" s="77"/>
      <c r="E3" s="77"/>
      <c r="F3" s="77"/>
      <c r="G3" s="78"/>
    </row>
    <row r="4" spans="1:7">
      <c r="A4" s="47"/>
      <c r="B4" s="43"/>
      <c r="C4" s="44" t="s">
        <v>60</v>
      </c>
      <c r="D4" s="44" t="s">
        <v>35</v>
      </c>
      <c r="E4" s="44" t="s">
        <v>36</v>
      </c>
      <c r="F4" s="44" t="s">
        <v>37</v>
      </c>
      <c r="G4" s="48" t="s">
        <v>27</v>
      </c>
    </row>
    <row r="5" spans="1:7">
      <c r="A5" s="49" t="s">
        <v>17</v>
      </c>
      <c r="B5" s="44" t="s">
        <v>0</v>
      </c>
      <c r="C5" s="45">
        <f>('ΠΙΝΑΚΑΣ 1'!C4-'ΠΙΝΑΚΑΣ 1'!D4)/'ΠΙΝΑΚΑΣ 1'!D4</f>
        <v>-0.61573627119131924</v>
      </c>
      <c r="D5" s="45">
        <f>('ΠΙΝΑΚΑΣ 1'!D4-'ΠΙΝΑΚΑΣ 1'!E4)/'ΠΙΝΑΚΑΣ 1'!E4</f>
        <v>-0.38524581351508169</v>
      </c>
      <c r="E5" s="45">
        <f>('ΠΙΝΑΚΑΣ 1'!E4-'ΠΙΝΑΚΑΣ 1'!F4)/'ΠΙΝΑΚΑΣ 1'!F4</f>
        <v>-0.28102584190976132</v>
      </c>
      <c r="F5" s="45">
        <f>('ΠΙΝΑΚΑΣ 1'!F4-'ΠΙΝΑΚΑΣ 1'!G4)/'ΠΙΝΑΚΑΣ 1'!G4</f>
        <v>1.3962191142901739</v>
      </c>
      <c r="G5" s="50">
        <f>('ΠΙΝΑΚΑΣ 1'!G4-'ΠΙΝΑΚΑΣ 1'!H4)/'ΠΙΝΑΚΑΣ 1'!H4</f>
        <v>33.398135058901609</v>
      </c>
    </row>
    <row r="6" spans="1:7">
      <c r="A6" s="68" t="s">
        <v>19</v>
      </c>
      <c r="B6" s="44" t="s">
        <v>30</v>
      </c>
      <c r="C6" s="45">
        <f>('ΠΙΝΑΚΑΣ 1'!C5-'ΠΙΝΑΚΑΣ 1'!D5)/'ΠΙΝΑΚΑΣ 1'!D5</f>
        <v>0</v>
      </c>
      <c r="D6" s="45">
        <f>('ΠΙΝΑΚΑΣ 1'!D5-'ΠΙΝΑΚΑΣ 1'!E5)/'ΠΙΝΑΚΑΣ 1'!E5</f>
        <v>0</v>
      </c>
      <c r="E6" s="45">
        <f>('ΠΙΝΑΚΑΣ 1'!E5-'ΠΙΝΑΚΑΣ 1'!F5)/'ΠΙΝΑΚΑΣ 1'!F5</f>
        <v>0</v>
      </c>
      <c r="F6" s="45">
        <f>('ΠΙΝΑΚΑΣ 1'!F5-'ΠΙΝΑΚΑΣ 1'!G5)/'ΠΙΝΑΚΑΣ 1'!G5</f>
        <v>0.64489476944055368</v>
      </c>
      <c r="G6" s="50">
        <f>('ΠΙΝΑΚΑΣ 1'!G5-'ΠΙΝΑΚΑΣ 1'!H5)/'ΠΙΝΑΚΑΣ 1'!H5</f>
        <v>0</v>
      </c>
    </row>
    <row r="7" spans="1:7">
      <c r="A7" s="68"/>
      <c r="B7" s="44" t="s">
        <v>20</v>
      </c>
      <c r="C7" s="45">
        <f>('ΠΙΝΑΚΑΣ 1'!C6-'ΠΙΝΑΚΑΣ 1'!D6)/'ΠΙΝΑΚΑΣ 1'!D6</f>
        <v>-3.8087996790808959E-2</v>
      </c>
      <c r="D7" s="45">
        <f>('ΠΙΝΑΚΑΣ 1'!D6-'ΠΙΝΑΚΑΣ 1'!E6)/'ΠΙΝΑΚΑΣ 1'!E6</f>
        <v>-9.6491901072430601E-3</v>
      </c>
      <c r="E7" s="45">
        <f>('ΠΙΝΑΚΑΣ 1'!E6-'ΠΙΝΑΚΑΣ 1'!F6)/'ΠΙΝΑΚΑΣ 1'!F6</f>
        <v>-3.7559742016236471E-2</v>
      </c>
      <c r="F7" s="45">
        <f>('ΠΙΝΑΚΑΣ 1'!F6-'ΠΙΝΑΚΑΣ 1'!G6)/'ΠΙΝΑΚΑΣ 1'!G6</f>
        <v>0.33219883840195868</v>
      </c>
      <c r="G7" s="50">
        <f>('ΠΙΝΑΚΑΣ 1'!G6-'ΠΙΝΑΚΑΣ 1'!H6)/'ΠΙΝΑΚΑΣ 1'!H6</f>
        <v>6.7118280830340771E-2</v>
      </c>
    </row>
    <row r="8" spans="1:7">
      <c r="A8" s="68"/>
      <c r="B8" s="44" t="s">
        <v>28</v>
      </c>
      <c r="C8" s="45">
        <f>('ΠΙΝΑΚΑΣ 1'!C7-'ΠΙΝΑΚΑΣ 1'!D7)/'ΠΙΝΑΚΑΣ 1'!D7</f>
        <v>0.28948138938499463</v>
      </c>
      <c r="D8" s="45">
        <f>('ΠΙΝΑΚΑΣ 1'!D7-'ΠΙΝΑΚΑΣ 1'!E7)/'ΠΙΝΑΚΑΣ 1'!E7</f>
        <v>0.25839414103925706</v>
      </c>
      <c r="E8" s="45">
        <f>('ΠΙΝΑΚΑΣ 1'!E7-'ΠΙΝΑΚΑΣ 1'!F7)/'ΠΙΝΑΚΑΣ 1'!F7</f>
        <v>5.9974115857008681E-2</v>
      </c>
      <c r="F8" s="45">
        <f>('ΠΙΝΑΚΑΣ 1'!F7-'ΠΙΝΑΚΑΣ 1'!G7)/'ΠΙΝΑΚΑΣ 1'!G7</f>
        <v>-0.39739896462820484</v>
      </c>
      <c r="G8" s="50">
        <f>('ΠΙΝΑΚΑΣ 1'!G7-'ΠΙΝΑΚΑΣ 1'!H7)/'ΠΙΝΑΚΑΣ 1'!H7</f>
        <v>0.12681835883705447</v>
      </c>
    </row>
    <row r="9" spans="1:7">
      <c r="A9" s="68" t="s">
        <v>18</v>
      </c>
      <c r="B9" s="44" t="s">
        <v>21</v>
      </c>
      <c r="C9" s="45">
        <f>('ΠΙΝΑΚΑΣ 1'!C8-'ΠΙΝΑΚΑΣ 1'!D8)/'ΠΙΝΑΚΑΣ 1'!D8</f>
        <v>-5.496780699746754E-2</v>
      </c>
      <c r="D9" s="45">
        <f>('ΠΙΝΑΚΑΣ 1'!D8-'ΠΙΝΑΚΑΣ 1'!E8)/'ΠΙΝΑΚΑΣ 1'!E8</f>
        <v>-9.4841416435545153E-2</v>
      </c>
      <c r="E9" s="45">
        <f>('ΠΙΝΑΚΑΣ 1'!E8-'ΠΙΝΑΚΑΣ 1'!F8)/'ΠΙΝΑΚΑΣ 1'!F8</f>
        <v>-9.6249560977433285E-2</v>
      </c>
      <c r="F9" s="45">
        <f>('ΠΙΝΑΚΑΣ 1'!F8-'ΠΙΝΑΚΑΣ 1'!G8)/'ΠΙΝΑΚΑΣ 1'!G8</f>
        <v>0.22246813146706371</v>
      </c>
      <c r="G9" s="50">
        <f>('ΠΙΝΑΚΑΣ 1'!G8-'ΠΙΝΑΚΑΣ 1'!H8)/'ΠΙΝΑΚΑΣ 1'!H8</f>
        <v>1.0991576280047639</v>
      </c>
    </row>
    <row r="10" spans="1:7">
      <c r="A10" s="68"/>
      <c r="B10" s="44" t="s">
        <v>22</v>
      </c>
      <c r="C10" s="45">
        <f>('ΠΙΝΑΚΑΣ 1'!C9-'ΠΙΝΑΚΑΣ 1'!D9)/'ΠΙΝΑΚΑΣ 1'!D9</f>
        <v>-6.8809027347241189E-2</v>
      </c>
      <c r="D10" s="45">
        <f>('ΠΙΝΑΚΑΣ 1'!D9-'ΠΙΝΑΚΑΣ 1'!E9)/'ΠΙΝΑΚΑΣ 1'!E9</f>
        <v>-9.0097206169352739E-2</v>
      </c>
      <c r="E10" s="45">
        <f>('ΠΙΝΑΚΑΣ 1'!E9-'ΠΙΝΑΚΑΣ 1'!F9)/'ΠΙΝΑΚΑΣ 1'!F9</f>
        <v>0.35430026623048338</v>
      </c>
      <c r="F10" s="45">
        <f>('ΠΙΝΑΚΑΣ 1'!F9-'ΠΙΝΑΚΑΣ 1'!G9)/'ΠΙΝΑΚΑΣ 1'!G9</f>
        <v>0.7971168590483928</v>
      </c>
      <c r="G10" s="50">
        <f>('ΠΙΝΑΚΑΣ 1'!G9-'ΠΙΝΑΚΑΣ 1'!H9)/'ΠΙΝΑΚΑΣ 1'!H9</f>
        <v>-0.40566628740200866</v>
      </c>
    </row>
    <row r="11" spans="1:7">
      <c r="A11" s="68"/>
      <c r="B11" s="44" t="s">
        <v>29</v>
      </c>
      <c r="C11" s="45">
        <f>('ΠΙΝΑΚΑΣ 1'!C10-'ΠΙΝΑΚΑΣ 1'!D10)/'ΠΙΝΑΚΑΣ 1'!D10</f>
        <v>4.2918913595620823E-3</v>
      </c>
      <c r="D11" s="45">
        <f>('ΠΙΝΑΚΑΣ 1'!D10-'ΠΙΝΑΚΑΣ 1'!E10)/'ΠΙΝΑΚΑΣ 1'!E10</f>
        <v>0.12819850686887285</v>
      </c>
      <c r="E11" s="45">
        <f>('ΠΙΝΑΚΑΣ 1'!E10-'ΠΙΝΑΚΑΣ 1'!F10)/'ΠΙΝΑΚΑΣ 1'!F10</f>
        <v>-0.28139431065365678</v>
      </c>
      <c r="F11" s="45">
        <f>('ΠΙΝΑΚΑΣ 1'!F10-'ΠΙΝΑΚΑΣ 1'!G10)/'ΠΙΝΑΚΑΣ 1'!G10</f>
        <v>1.033329435881988</v>
      </c>
      <c r="G11" s="50">
        <f>('ΠΙΝΑΚΑΣ 1'!G10-'ΠΙΝΑΚΑΣ 1'!H10)/'ΠΙΝΑΚΑΣ 1'!H10</f>
        <v>-0.24767149558234694</v>
      </c>
    </row>
    <row r="12" spans="1:7">
      <c r="A12" s="68" t="s">
        <v>23</v>
      </c>
      <c r="B12" s="75"/>
      <c r="C12" s="45">
        <f>('ΠΙΝΑΚΑΣ 1'!C11-'ΠΙΝΑΚΑΣ 1'!D11)/'ΠΙΝΑΚΑΣ 1'!D11</f>
        <v>-2.7817646804682459E-4</v>
      </c>
      <c r="D12" s="45">
        <f>('ΠΙΝΑΚΑΣ 1'!D11-'ΠΙΝΑΚΑΣ 1'!E11)/'ΠΙΝΑΚΑΣ 1'!E11</f>
        <v>2.197738016454871</v>
      </c>
      <c r="E12" s="45">
        <f>('ΠΙΝΑΚΑΣ 1'!E11-'ΠΙΝΑΚΑΣ 1'!F11)/'ΠΙΝΑΚΑΣ 1'!F11</f>
        <v>-0.1066425316407961</v>
      </c>
      <c r="F12" s="45">
        <f>('ΠΙΝΑΚΑΣ 1'!F11-'ΠΙΝΑΚΑΣ 1'!G11)/'ΠΙΝΑΚΑΣ 1'!G11</f>
        <v>1.3114045217971082E-2</v>
      </c>
      <c r="G12" s="50">
        <f>('ΠΙΝΑΚΑΣ 1'!G11-'ΠΙΝΑΚΑΣ 1'!H11)/'ΠΙΝΑΚΑΣ 1'!H11</f>
        <v>2.1140567431039603</v>
      </c>
    </row>
    <row r="13" spans="1:7">
      <c r="A13" s="49" t="s">
        <v>16</v>
      </c>
      <c r="B13" s="44"/>
      <c r="C13" s="45">
        <f>('ΠΙΝΑΚΑΣ 1'!C12-'ΠΙΝΑΚΑΣ 1'!D12)/'ΠΙΝΑΚΑΣ 1'!D12</f>
        <v>-1.5837095005457922E-5</v>
      </c>
      <c r="D13" s="45">
        <f>('ΠΙΝΑΚΑΣ 1'!D12-'ΠΙΝΑΚΑΣ 1'!E12)/'ΠΙΝΑΚΑΣ 1'!E12</f>
        <v>1.5183945994075722E-2</v>
      </c>
      <c r="E13" s="45">
        <f>('ΠΙΝΑΚΑΣ 1'!E12-'ΠΙΝΑΚΑΣ 1'!F12)/'ΠΙΝΑΚΑΣ 1'!F12</f>
        <v>-3.3120736705794983E-2</v>
      </c>
      <c r="F13" s="45">
        <f>('ΠΙΝΑΚΑΣ 1'!F12-'ΠΙΝΑΚΑΣ 1'!G12)/'ΠΙΝΑΚΑΣ 1'!G12</f>
        <v>0.25582007717725408</v>
      </c>
      <c r="G13" s="50">
        <f>('ΠΙΝΑΚΑΣ 1'!G12-'ΠΙΝΑΚΑΣ 1'!H12)/'ΠΙΝΑΚΑΣ 1'!H12</f>
        <v>5.0407832796160769E-2</v>
      </c>
    </row>
    <row r="14" spans="1:7">
      <c r="A14" s="49" t="s">
        <v>1</v>
      </c>
      <c r="B14" s="44"/>
      <c r="C14" s="45"/>
      <c r="D14" s="45"/>
      <c r="E14" s="45"/>
      <c r="F14" s="45"/>
      <c r="G14" s="50"/>
    </row>
    <row r="15" spans="1:7">
      <c r="A15" s="68" t="s">
        <v>2</v>
      </c>
      <c r="B15" s="44" t="s">
        <v>24</v>
      </c>
      <c r="C15" s="45">
        <f>('ΠΙΝΑΚΑΣ 1'!C14-'ΠΙΝΑΚΑΣ 1'!D14)/'ΠΙΝΑΚΑΣ 1'!D14</f>
        <v>0</v>
      </c>
      <c r="D15" s="45">
        <f>('ΠΙΝΑΚΑΣ 1'!D14-'ΠΙΝΑΚΑΣ 1'!E14)/'ΠΙΝΑΚΑΣ 1'!E14</f>
        <v>0.16094558632328165</v>
      </c>
      <c r="E15" s="45">
        <f>('ΠΙΝΑΚΑΣ 1'!E14-'ΠΙΝΑΚΑΣ 1'!F14)/'ΠΙΝΑΚΑΣ 1'!F14</f>
        <v>0.11367763074793917</v>
      </c>
      <c r="F15" s="45">
        <f>('ΠΙΝΑΚΑΣ 1'!F14-'ΠΙΝΑΚΑΣ 1'!G14)/'ΠΙΝΑΚΑΣ 1'!G14</f>
        <v>0</v>
      </c>
      <c r="G15" s="50">
        <f>('ΠΙΝΑΚΑΣ 1'!G14-'ΠΙΝΑΚΑΣ 1'!H14)/'ΠΙΝΑΚΑΣ 1'!H14</f>
        <v>0</v>
      </c>
    </row>
    <row r="16" spans="1:7">
      <c r="A16" s="68"/>
      <c r="B16" s="46" t="s">
        <v>34</v>
      </c>
      <c r="C16" s="45">
        <f>('ΠΙΝΑΚΑΣ 1'!C15-'ΠΙΝΑΚΑΣ 1'!D15)/'ΠΙΝΑΚΑΣ 1'!D15</f>
        <v>0</v>
      </c>
      <c r="D16" s="45">
        <f>('ΠΙΝΑΚΑΣ 1'!D15-'ΠΙΝΑΚΑΣ 1'!E15)/'ΠΙΝΑΚΑΣ 1'!E15</f>
        <v>0</v>
      </c>
      <c r="E16" s="45">
        <f>('ΠΙΝΑΚΑΣ 1'!E15-'ΠΙΝΑΚΑΣ 1'!F15)/'ΠΙΝΑΚΑΣ 1'!F15</f>
        <v>0</v>
      </c>
      <c r="F16" s="45">
        <f>('ΠΙΝΑΚΑΣ 1'!F15-'ΠΙΝΑΚΑΣ 1'!G15)/'ΠΙΝΑΚΑΣ 1'!G15</f>
        <v>0</v>
      </c>
      <c r="G16" s="50">
        <f>('ΠΙΝΑΚΑΣ 1'!G15-'ΠΙΝΑΚΑΣ 1'!H15)/'ΠΙΝΑΚΑΣ 1'!H15</f>
        <v>0</v>
      </c>
    </row>
    <row r="17" spans="1:7" ht="30">
      <c r="A17" s="68"/>
      <c r="B17" s="46" t="s">
        <v>32</v>
      </c>
      <c r="C17" s="45">
        <f>('ΠΙΝΑΚΑΣ 1'!C16-'ΠΙΝΑΚΑΣ 1'!D16)/'ΠΙΝΑΚΑΣ 1'!D16</f>
        <v>-1.8455477681838185E-2</v>
      </c>
      <c r="D17" s="45">
        <f>('ΠΙΝΑΚΑΣ 1'!D16-'ΠΙΝΑΚΑΣ 1'!E16)/'ΠΙΝΑΚΑΣ 1'!E16</f>
        <v>-0.10818075351599182</v>
      </c>
      <c r="E17" s="45">
        <f>('ΠΙΝΑΚΑΣ 1'!E16-'ΠΙΝΑΚΑΣ 1'!F16)/'ΠΙΝΑΚΑΣ 1'!F16</f>
        <v>0.10506404313936871</v>
      </c>
      <c r="F17" s="45">
        <f>('ΠΙΝΑΚΑΣ 1'!F16-'ΠΙΝΑΚΑΣ 1'!G16)/'ΠΙΝΑΚΑΣ 1'!G16</f>
        <v>1.9287219374630999</v>
      </c>
      <c r="G17" s="50">
        <f>('ΠΙΝΑΚΑΣ 1'!G16-'ΠΙΝΑΚΑΣ 1'!H16)/'ΠΙΝΑΚΑΣ 1'!H16</f>
        <v>0.26952531037730137</v>
      </c>
    </row>
    <row r="18" spans="1:7">
      <c r="A18" s="68"/>
      <c r="B18" s="44" t="s">
        <v>25</v>
      </c>
      <c r="C18" s="45">
        <f>('ΠΙΝΑΚΑΣ 1'!C17-'ΠΙΝΑΚΑΣ 1'!D17)/'ΠΙΝΑΚΑΣ 1'!D17</f>
        <v>5.0919229037153714E-2</v>
      </c>
      <c r="D18" s="45">
        <f>('ΠΙΝΑΚΑΣ 1'!D17-'ΠΙΝΑΚΑΣ 1'!E17)/'ΠΙΝΑΚΑΣ 1'!E17</f>
        <v>3.447316659278702E-2</v>
      </c>
      <c r="E18" s="45">
        <f>('ΠΙΝΑΚΑΣ 1'!E17-'ΠΙΝΑΚΑΣ 1'!F17)/'ΠΙΝΑΚΑΣ 1'!F17</f>
        <v>9.1570209872690239E-2</v>
      </c>
      <c r="F18" s="45">
        <f>('ΠΙΝΑΚΑΣ 1'!F17-'ΠΙΝΑΚΑΣ 1'!G17)/'ΠΙΝΑΚΑΣ 1'!G17</f>
        <v>7.816070240616052E-2</v>
      </c>
      <c r="G18" s="50">
        <f>('ΠΙΝΑΚΑΣ 1'!G17-'ΠΙΝΑΚΑΣ 1'!H17)/'ΠΙΝΑΚΑΣ 1'!H17</f>
        <v>4.2449500531538939E-2</v>
      </c>
    </row>
    <row r="19" spans="1:7">
      <c r="A19" s="68"/>
      <c r="B19" s="44" t="s">
        <v>31</v>
      </c>
      <c r="C19" s="45">
        <f>('ΠΙΝΑΚΑΣ 1'!C18-'ΠΙΝΑΚΑΣ 1'!D18)/'ΠΙΝΑΚΑΣ 1'!D18</f>
        <v>0</v>
      </c>
      <c r="D19" s="45">
        <f>('ΠΙΝΑΚΑΣ 1'!D18-'ΠΙΝΑΚΑΣ 1'!E18)/'ΠΙΝΑΚΑΣ 1'!E18</f>
        <v>0</v>
      </c>
      <c r="E19" s="45">
        <f>('ΠΙΝΑΚΑΣ 1'!E18-'ΠΙΝΑΚΑΣ 1'!F18)/'ΠΙΝΑΚΑΣ 1'!F18</f>
        <v>0</v>
      </c>
      <c r="F19" s="45">
        <f>('ΠΙΝΑΚΑΣ 1'!F18-'ΠΙΝΑΚΑΣ 1'!G18)/'ΠΙΝΑΚΑΣ 1'!G18</f>
        <v>0</v>
      </c>
      <c r="G19" s="50">
        <f>('ΠΙΝΑΚΑΣ 1'!G18-'ΠΙΝΑΚΑΣ 1'!H18)/'ΠΙΝΑΚΑΣ 1'!H18</f>
        <v>0</v>
      </c>
    </row>
    <row r="20" spans="1:7">
      <c r="A20" s="62" t="s">
        <v>3</v>
      </c>
      <c r="B20" s="44"/>
      <c r="C20" s="45">
        <f>('ΠΙΝΑΚΑΣ 1'!C19-'ΠΙΝΑΚΑΣ 1'!D19)/'ΠΙΝΑΚΑΣ 1'!D19</f>
        <v>-9.8106205594105308E-2</v>
      </c>
      <c r="D20" s="45">
        <f>('ΠΙΝΑΚΑΣ 1'!D19-'ΠΙΝΑΚΑΣ 1'!E19)/'ΠΙΝΑΚΑΣ 1'!E19</f>
        <v>5.4886533633621969E-2</v>
      </c>
      <c r="E20" s="45">
        <f>('ΠΙΝΑΚΑΣ 1'!E19-'ΠΙΝΑΚΑΣ 1'!F19)/'ΠΙΝΑΚΑΣ 1'!F19</f>
        <v>0.13113722423155932</v>
      </c>
      <c r="F20" s="45">
        <f>('ΠΙΝΑΚΑΣ 1'!F19-'ΠΙΝΑΚΑΣ 1'!G19)/'ΠΙΝΑΚΑΣ 1'!G19</f>
        <v>0.34870668841756758</v>
      </c>
      <c r="G20" s="50">
        <f>('ΠΙΝΑΚΑΣ 1'!G19-'ΠΙΝΑΚΑΣ 1'!H19)/'ΠΙΝΑΚΑΣ 1'!H19</f>
        <v>0.2375072737049122</v>
      </c>
    </row>
    <row r="21" spans="1:7">
      <c r="A21" s="68" t="s">
        <v>4</v>
      </c>
      <c r="B21" s="44" t="s">
        <v>33</v>
      </c>
      <c r="C21" s="45">
        <f>('ΠΙΝΑΚΑΣ 1'!C20-'ΠΙΝΑΚΑΣ 1'!D20)/'ΠΙΝΑΚΑΣ 1'!D20</f>
        <v>-0.12769170701833085</v>
      </c>
      <c r="D21" s="45">
        <f>('ΠΙΝΑΚΑΣ 1'!D20-'ΠΙΝΑΚΑΣ 1'!E20)/'ΠΙΝΑΚΑΣ 1'!E20</f>
        <v>-0.1782821096224049</v>
      </c>
      <c r="E21" s="45">
        <f>('ΠΙΝΑΚΑΣ 1'!E20-'ΠΙΝΑΚΑΣ 1'!F20)/'ΠΙΝΑΚΑΣ 1'!F20</f>
        <v>-2.1756507461289466E-2</v>
      </c>
      <c r="F21" s="45">
        <f>('ΠΙΝΑΚΑΣ 1'!F20-'ΠΙΝΑΚΑΣ 1'!G20)/'ΠΙΝΑΚΑΣ 1'!G20</f>
        <v>0.26743712895377131</v>
      </c>
      <c r="G21" s="50">
        <f>('ΠΙΝΑΚΑΣ 1'!G20-'ΠΙΝΑΚΑΣ 1'!H20)/'ΠΙΝΑΚΑΣ 1'!H20</f>
        <v>4.1033434650455926E-2</v>
      </c>
    </row>
    <row r="22" spans="1:7">
      <c r="A22" s="68"/>
      <c r="B22" s="44" t="s">
        <v>26</v>
      </c>
      <c r="C22" s="45">
        <f>('ΠΙΝΑΚΑΣ 1'!C21-'ΠΙΝΑΚΑΣ 1'!D21)/'ΠΙΝΑΚΑΣ 1'!D21</f>
        <v>0.13633002892207435</v>
      </c>
      <c r="D22" s="45">
        <f>('ΠΙΝΑΚΑΣ 1'!D21-'ΠΙΝΑΚΑΣ 1'!E21)/'ΠΙΝΑΚΑΣ 1'!E21</f>
        <v>0.35672192011615933</v>
      </c>
      <c r="E22" s="45">
        <f>('ΠΙΝΑΚΑΣ 1'!E21-'ΠΙΝΑΚΑΣ 1'!F21)/'ΠΙΝΑΚΑΣ 1'!F21</f>
        <v>-0.46897186677224201</v>
      </c>
      <c r="F22" s="45">
        <f>('ΠΙΝΑΚΑΣ 1'!F21-'ΠΙΝΑΚΑΣ 1'!G21)/'ΠΙΝΑΚΑΣ 1'!G21</f>
        <v>0.52216992578979848</v>
      </c>
      <c r="G22" s="50">
        <f>('ΠΙΝΑΚΑΣ 1'!G21-'ΠΙΝΑΚΑΣ 1'!H21)/'ΠΙΝΑΚΑΣ 1'!H21</f>
        <v>0.11007376925900218</v>
      </c>
    </row>
    <row r="23" spans="1:7">
      <c r="A23" s="68" t="s">
        <v>23</v>
      </c>
      <c r="B23" s="75"/>
      <c r="C23" s="45">
        <f>('ΠΙΝΑΚΑΣ 1'!C22-'ΠΙΝΑΚΑΣ 1'!D22)/'ΠΙΝΑΚΑΣ 1'!D22</f>
        <v>1.0403727852507769</v>
      </c>
      <c r="D23" s="45">
        <f>('ΠΙΝΑΚΑΣ 1'!D22-'ΠΙΝΑΚΑΣ 1'!E22)/'ΠΙΝΑΚΑΣ 1'!E22</f>
        <v>-1.2600836451780576E-3</v>
      </c>
      <c r="E23" s="45">
        <f>('ΠΙΝΑΚΑΣ 1'!E22-'ΠΙΝΑΚΑΣ 1'!F22)/'ΠΙΝΑΚΑΣ 1'!F22</f>
        <v>-0.58088697187566196</v>
      </c>
      <c r="F23" s="45">
        <f>('ΠΙΝΑΚΑΣ 1'!F22-'ΠΙΝΑΚΑΣ 1'!G22)/'ΠΙΝΑΚΑΣ 1'!G22</f>
        <v>0.12903855448995333</v>
      </c>
      <c r="G23" s="50">
        <f>('ΠΙΝΑΚΑΣ 1'!G22-'ΠΙΝΑΚΑΣ 1'!H22)/'ΠΙΝΑΚΑΣ 1'!H22</f>
        <v>0.92831952865210865</v>
      </c>
    </row>
    <row r="24" spans="1:7" ht="15.75" thickBot="1">
      <c r="A24" s="51" t="s">
        <v>16</v>
      </c>
      <c r="B24" s="52"/>
      <c r="C24" s="92">
        <f>('ΠΙΝΑΚΑΣ 1'!C23-'ΠΙΝΑΚΑΣ 1'!D23)/'ΠΙΝΑΚΑΣ 1'!D23</f>
        <v>-1.5837095005291287E-5</v>
      </c>
      <c r="D24" s="92">
        <f>('ΠΙΝΑΚΑΣ 1'!D23-'ΠΙΝΑΚΑΣ 1'!E23)/'ΠΙΝΑΚΑΣ 1'!E23</f>
        <v>1.5183945994075894E-2</v>
      </c>
      <c r="E24" s="92">
        <f>('ΠΙΝΑΚΑΣ 1'!E23-'ΠΙΝΑΚΑΣ 1'!F23)/'ΠΙΝΑΚΑΣ 1'!F23</f>
        <v>-3.3120736705795309E-2</v>
      </c>
      <c r="F24" s="92">
        <f>('ΠΙΝΑΚΑΣ 1'!F23-'ΠΙΝΑΚΑΣ 1'!G23)/'ΠΙΝΑΚΑΣ 1'!G23</f>
        <v>0.25582007717725425</v>
      </c>
      <c r="G24" s="93">
        <f>('ΠΙΝΑΚΑΣ 1'!G23-'ΠΙΝΑΚΑΣ 1'!H23)/'ΠΙΝΑΚΑΣ 1'!H23</f>
        <v>5.0407832796160769E-2</v>
      </c>
    </row>
  </sheetData>
  <mergeCells count="7">
    <mergeCell ref="A23:B23"/>
    <mergeCell ref="A3:G3"/>
    <mergeCell ref="A6:A8"/>
    <mergeCell ref="A9:A11"/>
    <mergeCell ref="A12:B12"/>
    <mergeCell ref="A15:A19"/>
    <mergeCell ref="A21:A22"/>
  </mergeCells>
  <pageMargins left="1.1811023622047245" right="0" top="1.1811023622047245" bottom="1.181102362204724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25" sqref="B25:F25"/>
    </sheetView>
  </sheetViews>
  <sheetFormatPr defaultRowHeight="15"/>
  <cols>
    <col min="1" max="1" width="43.7109375" bestFit="1" customWidth="1"/>
    <col min="2" max="6" width="14.28515625" bestFit="1" customWidth="1"/>
  </cols>
  <sheetData>
    <row r="1" spans="1:6" ht="18">
      <c r="A1" s="79" t="s">
        <v>65</v>
      </c>
      <c r="B1" s="79"/>
      <c r="C1" s="79"/>
      <c r="D1" s="79"/>
      <c r="E1" s="79"/>
      <c r="F1" s="79"/>
    </row>
    <row r="2" spans="1:6" ht="15.75">
      <c r="B2" s="54">
        <v>2011</v>
      </c>
      <c r="C2" s="54">
        <v>2010</v>
      </c>
      <c r="D2" s="54">
        <v>2009</v>
      </c>
      <c r="E2" s="54">
        <v>2008</v>
      </c>
      <c r="F2" s="54">
        <v>2007</v>
      </c>
    </row>
    <row r="3" spans="1:6">
      <c r="A3" s="2" t="s">
        <v>40</v>
      </c>
      <c r="B3" s="26"/>
      <c r="C3" s="26"/>
      <c r="D3" s="26"/>
      <c r="E3" s="26"/>
      <c r="F3" s="26"/>
    </row>
    <row r="4" spans="1:6">
      <c r="A4" s="3" t="s">
        <v>41</v>
      </c>
      <c r="B4" s="90">
        <f>'ΠΙΝΑΚΑΣ 2'!B5/'ΠΙΝΑΚΑΣ 2'!B3</f>
        <v>0.21794965741914044</v>
      </c>
      <c r="C4" s="90">
        <f>'ΠΙΝΑΚΑΣ 2'!C5/'ΠΙΝΑΚΑΣ 2'!C3</f>
        <v>0.18542932483158847</v>
      </c>
      <c r="D4" s="90">
        <f>'ΠΙΝΑΚΑΣ 2'!D5/'ΠΙΝΑΚΑΣ 2'!D3</f>
        <v>0.16946418473522518</v>
      </c>
      <c r="E4" s="90">
        <f>'ΠΙΝΑΚΑΣ 2'!E5/'ΠΙΝΑΚΑΣ 2'!E3</f>
        <v>0.19134919630571123</v>
      </c>
      <c r="F4" s="90">
        <f>'ΠΙΝΑΚΑΣ 2'!F5/'ΠΙΝΑΚΑΣ 2'!F3</f>
        <v>0.22863470997695468</v>
      </c>
    </row>
    <row r="5" spans="1:6">
      <c r="A5" s="3" t="s">
        <v>42</v>
      </c>
      <c r="B5" s="90">
        <f>'ΠΙΝΑΚΑΣ 2'!B15/'ΠΙΝΑΚΑΣ 2'!B3</f>
        <v>0.12055629674571208</v>
      </c>
      <c r="C5" s="90">
        <f>'ΠΙΝΑΚΑΣ 2'!C15/'ΠΙΝΑΚΑΣ 2'!C3</f>
        <v>0.11624032780335497</v>
      </c>
      <c r="D5" s="90">
        <f>'ΠΙΝΑΚΑΣ 2'!D15/'ΠΙΝΑΚΑΣ 2'!D3</f>
        <v>0.12566058596373714</v>
      </c>
      <c r="E5" s="90">
        <f>'ΠΙΝΑΚΑΣ 2'!E15/'ΠΙΝΑΚΑΣ 2'!E3</f>
        <v>0.12990586268724189</v>
      </c>
      <c r="F5" s="90">
        <f>'ΠΙΝΑΚΑΣ 2'!F15/'ΠΙΝΑΚΑΣ 2'!F3</f>
        <v>0.15141436249967005</v>
      </c>
    </row>
    <row r="6" spans="1:6">
      <c r="A6" s="3" t="s">
        <v>43</v>
      </c>
      <c r="B6" s="91">
        <f>('ΠΙΝΑΚΑΣ 2'!B15+'ΠΙΝΑΚΑΣ 2'!B11)/(SUM('ΠΙΝΑΚΑΣ 1'!C14:C18,'ΠΙΝΑΚΑΣ 1'!C20:C21))</f>
        <v>6.3922697669627215E-2</v>
      </c>
      <c r="C6" s="91">
        <f>('ΠΙΝΑΚΑΣ 2'!C15+'ΠΙΝΑΚΑΣ 2'!C11)/(SUM('ΠΙΝΑΚΑΣ 1'!D14:D18,'ΠΙΝΑΚΑΣ 1'!D20:D21))</f>
        <v>5.5241975228736126E-2</v>
      </c>
      <c r="D6" s="91">
        <f>('ΠΙΝΑΚΑΣ 2'!D15+'ΠΙΝΑΚΑΣ 2'!D11)/(SUM('ΠΙΝΑΚΑΣ 1'!E14:E18,'ΠΙΝΑΚΑΣ 1'!E20:E21))</f>
        <v>6.8214045849572705E-2</v>
      </c>
      <c r="E6" s="91">
        <f>('ΠΙΝΑΚΑΣ 2'!E15+'ΠΙΝΑΚΑΣ 2'!E11)/(SUM('ΠΙΝΑΚΑΣ 1'!F14:F18,'ΠΙΝΑΚΑΣ 1'!F20:F21))</f>
        <v>7.3212631259574293E-2</v>
      </c>
      <c r="F6" s="91">
        <f>('ΠΙΝΑΚΑΣ 2'!F15+'ΠΙΝΑΚΑΣ 2'!F11)/(SUM('ΠΙΝΑΚΑΣ 1'!G14:G18,'ΠΙΝΑΚΑΣ 1'!G20:G21))</f>
        <v>8.210381897342954E-2</v>
      </c>
    </row>
    <row r="7" spans="1:6">
      <c r="A7" s="3" t="s">
        <v>44</v>
      </c>
      <c r="B7" s="90">
        <f>'ΠΙΝΑΚΑΣ 2'!B15/('ΠΙΝΑΚΑΣ 1'!C14+'ΠΙΝΑΚΑΣ 1'!C15+'ΠΙΝΑΚΑΣ 1'!C16+'ΠΙΝΑΚΑΣ 1'!C17+'ΠΙΝΑΚΑΣ 1'!C18)</f>
        <v>8.6507867935702407E-2</v>
      </c>
      <c r="C7" s="90">
        <f>'ΠΙΝΑΚΑΣ 2'!C15/('ΠΙΝΑΚΑΣ 1'!D14+'ΠΙΝΑΚΑΣ 1'!D15+'ΠΙΝΑΚΑΣ 1'!D16+'ΠΙΝΑΚΑΣ 1'!D17+'ΠΙΝΑΚΑΣ 1'!D18)</f>
        <v>7.6899215807691726E-2</v>
      </c>
      <c r="D7" s="90">
        <f>'ΠΙΝΑΚΑΣ 2'!D15/('ΠΙΝΑΚΑΣ 1'!E14+'ΠΙΝΑΚΑΣ 1'!E15+'ΠΙΝΑΚΑΣ 1'!E16+'ΠΙΝΑΚΑΣ 1'!E17+'ΠΙΝΑΚΑΣ 1'!E18)</f>
        <v>9.2407744773249825E-2</v>
      </c>
      <c r="E7" s="90">
        <f>'ΠΙΝΑΚΑΣ 2'!E15/('ΠΙΝΑΚΑΣ 1'!F14+'ΠΙΝΑΚΑΣ 1'!F15+'ΠΙΝΑΚΑΣ 1'!F16+'ΠΙΝΑΚΑΣ 1'!F17+'ΠΙΝΑΚΑΣ 1'!F18)</f>
        <v>0.10082185506035268</v>
      </c>
      <c r="F7" s="90">
        <f>'ΠΙΝΑΚΑΣ 2'!F15/('ΠΙΝΑΚΑΣ 1'!G14+'ΠΙΝΑΚΑΣ 1'!G15+'ΠΙΝΑΚΑΣ 1'!G16+'ΠΙΝΑΚΑΣ 1'!G17+'ΠΙΝΑΚΑΣ 1'!G18)</f>
        <v>0.11485474613947877</v>
      </c>
    </row>
    <row r="8" spans="1:6">
      <c r="A8" s="3" t="s">
        <v>45</v>
      </c>
      <c r="B8" s="90">
        <f>'ΠΙΝΑΚΑΣ 2'!B15/'ΠΙΝΑΚΑΣ 1'!C12</f>
        <v>5.5719893777987466E-2</v>
      </c>
      <c r="C8" s="90">
        <f>'ΠΙΝΑΚΑΣ 2'!C15/'ΠΙΝΑΚΑΣ 1'!D12</f>
        <v>4.8583799915502636E-2</v>
      </c>
      <c r="D8" s="90">
        <f>'ΠΙΝΑΚΑΣ 2'!D15/'ΠΙΝΑΚΑΣ 1'!E12</f>
        <v>5.6244240591883272E-2</v>
      </c>
      <c r="E8" s="90">
        <f>'ΠΙΝΑΚΑΣ 2'!E15/'ΠΙΝΑΚΑΣ 1'!F12</f>
        <v>5.3856699302309449E-2</v>
      </c>
      <c r="F8" s="90">
        <f>'ΠΙΝΑΚΑΣ 2'!F15/'ΠΙΝΑΚΑΣ 1'!G12</f>
        <v>6.5120992699595315E-2</v>
      </c>
    </row>
    <row r="9" spans="1:6">
      <c r="A9" s="1"/>
      <c r="B9" s="55"/>
      <c r="C9" s="55"/>
      <c r="D9" s="55"/>
      <c r="E9" s="55"/>
      <c r="F9" s="55"/>
    </row>
    <row r="10" spans="1:6">
      <c r="A10" s="2" t="s">
        <v>46</v>
      </c>
      <c r="B10" s="55"/>
      <c r="C10" s="55"/>
      <c r="D10" s="55"/>
      <c r="E10" s="55"/>
      <c r="F10" s="55"/>
    </row>
    <row r="11" spans="1:6">
      <c r="A11" s="3" t="s">
        <v>47</v>
      </c>
      <c r="B11" s="56">
        <f>('ΠΙΝΑΚΑΣ 1'!C8+'ΠΙΝΑΚΑΣ 1'!C9+'ΠΙΝΑΚΑΣ 1'!C10)/'ΠΙΝΑΚΑΣ 1'!C21</f>
        <v>1.186499048790425</v>
      </c>
      <c r="C11" s="56">
        <f>('ΠΙΝΑΚΑΣ 1'!D8+'ΠΙΝΑΚΑΣ 1'!D9+'ΠΙΝΑΚΑΣ 1'!D10)/'ΠΙΝΑΚΑΣ 1'!D21</f>
        <v>1.3987881921422936</v>
      </c>
      <c r="D11" s="56">
        <f>('ΠΙΝΑΚΑΣ 1'!E8+'ΠΙΝΑΚΑΣ 1'!E9+'ΠΙΝΑΚΑΣ 1'!E10)/'ΠΙΝΑΚΑΣ 1'!E21</f>
        <v>1.9252247687518824</v>
      </c>
      <c r="E11" s="56">
        <f>('ΠΙΝΑΚΑΣ 1'!F8+'ΠΙΝΑΚΑΣ 1'!F9+'ΠΙΝΑΚΑΣ 1'!F10)/'ΠΙΝΑΚΑΣ 1'!F21</f>
        <v>1.0841935885635159</v>
      </c>
      <c r="F11" s="56">
        <f>('ΠΙΝΑΚΑΣ 1'!G8+'ΠΙΝΑΚΑΣ 1'!G9+'ΠΙΝΑΚΑΣ 1'!G10)/'ΠΙΝΑΚΑΣ 1'!G21</f>
        <v>0.98107299765623202</v>
      </c>
    </row>
    <row r="12" spans="1:6">
      <c r="A12" s="3" t="s">
        <v>48</v>
      </c>
      <c r="B12" s="56">
        <f>'ΠΙΝΑΚΑΣ 1'!C10/'ΠΙΝΑΚΑΣ 1'!C21</f>
        <v>0.4991924068777992</v>
      </c>
      <c r="C12" s="56">
        <f>'ΠΙΝΑΚΑΣ 1'!D10/'ΠΙΝΑΚΑΣ 1'!D21</f>
        <v>0.5648231624943395</v>
      </c>
      <c r="D12" s="56">
        <f>'ΠΙΝΑΚΑΣ 1'!E10/'ΠΙΝΑΚΑΣ 1'!E21</f>
        <v>0.67923150126493426</v>
      </c>
      <c r="E12" s="56">
        <f>'ΠΙΝΑΚΑΣ 1'!F10/'ΠΙΝΑΚΑΣ 1'!F21</f>
        <v>0.50193178469585553</v>
      </c>
      <c r="F12" s="56">
        <f>'ΠΙΝΑΚΑΣ 1'!G10/'ΠΙΝΑΚΑΣ 1'!G21</f>
        <v>0.37575095013102178</v>
      </c>
    </row>
    <row r="13" spans="1:6">
      <c r="A13" s="1"/>
      <c r="B13" s="55"/>
      <c r="C13" s="55"/>
      <c r="D13" s="55"/>
      <c r="E13" s="55"/>
      <c r="F13" s="55"/>
    </row>
    <row r="14" spans="1:6">
      <c r="A14" s="2" t="s">
        <v>49</v>
      </c>
      <c r="B14" s="55"/>
      <c r="C14" s="55"/>
      <c r="D14" s="55"/>
      <c r="E14" s="55"/>
      <c r="F14" s="55"/>
    </row>
    <row r="15" spans="1:6">
      <c r="A15" s="3" t="s">
        <v>50</v>
      </c>
      <c r="B15" s="56">
        <f>'ΠΙΝΑΚΑΣ 2'!B3/'ΠΙΝΑΚΑΣ 1'!C9</f>
        <v>7.6547452429358325</v>
      </c>
      <c r="C15" s="56">
        <f>'ΠΙΝΑΚΑΣ 2'!C3/'ΠΙΝΑΚΑΣ 1'!D9</f>
        <v>6.4460051653438555</v>
      </c>
      <c r="D15" s="56">
        <f>'ΠΙΝΑΚΑΣ 2'!D3/'ΠΙΝΑΚΑΣ 1'!E9</f>
        <v>6.1870728506981196</v>
      </c>
      <c r="E15" s="56">
        <f>'ΠΙΝΑΚΑΣ 2'!E3/'ΠΙΝΑΚΑΣ 1'!F9</f>
        <v>8.0271236489744631</v>
      </c>
      <c r="F15" s="56">
        <f>'ΠΙΝΑΚΑΣ 2'!F3/'ΠΙΝΑΚΑΣ 1'!G9</f>
        <v>11.916584779673803</v>
      </c>
    </row>
    <row r="16" spans="1:6">
      <c r="A16" s="3" t="s">
        <v>51</v>
      </c>
      <c r="B16" s="56">
        <f>'ΠΙΝΑΚΑΣ 2'!B3/'ΠΙΝΑΚΑΣ 1'!C21</f>
        <v>3.2252596870527284</v>
      </c>
      <c r="C16" s="56">
        <f>'ΠΙΝΑΚΑΣ 2'!C3/'ΠΙΝΑΚΑΣ 1'!D21</f>
        <v>3.3142885956813344</v>
      </c>
      <c r="D16" s="56">
        <f>'ΠΙΝΑΚΑΣ 2'!D3/'ΠΙΝΑΚΑΣ 1'!E21</f>
        <v>4.7433016697490551</v>
      </c>
      <c r="E16" s="56">
        <f>'ΠΙΝΑΚΑΣ 2'!E3/'ΠΙΝΑΚΑΣ 1'!F21</f>
        <v>2.4130039656632345</v>
      </c>
      <c r="F16" s="56">
        <f>'ΠΙΝΑΚΑΣ 2'!F3/'ΠΙΝΑΚΑΣ 1'!G21</f>
        <v>3.0341476339200026</v>
      </c>
    </row>
    <row r="17" spans="1:6">
      <c r="A17" s="3" t="s">
        <v>52</v>
      </c>
      <c r="B17" s="56">
        <f>'ΠΙΝΑΚΑΣ 2'!B3/'ΠΙΝΑΚΑΣ 1'!C8</f>
        <v>12.126612716130056</v>
      </c>
      <c r="C17" s="56">
        <f>'ΠΙΝΑΚΑΣ 2'!C3/'ΠΙΝΑΚΑΣ 1'!D8</f>
        <v>10.363519326253634</v>
      </c>
      <c r="D17" s="56">
        <f>'ΠΙΝΑΚΑΣ 2'!D3/'ΠΙΝΑΚΑΣ 1'!E8</f>
        <v>9.8953581552922589</v>
      </c>
      <c r="E17" s="56">
        <f>'ΠΙΝΑΚΑΣ 2'!E3/'ΠΙΝΑΚΑΣ 1'!F8</f>
        <v>8.5672176122017376</v>
      </c>
      <c r="F17" s="56">
        <f>'ΠΙΝΑΚΑΣ 2'!F3/'ΠΙΝΑΚΑΣ 1'!G8</f>
        <v>8.6515292519926152</v>
      </c>
    </row>
    <row r="18" spans="1:6">
      <c r="A18" s="3" t="s">
        <v>53</v>
      </c>
      <c r="B18" s="56">
        <f>'ΠΙΝΑΚΑΣ 2'!B3/'ΠΙΝΑΚΑΣ 1'!C12</f>
        <v>0.46218982568381939</v>
      </c>
      <c r="C18" s="56">
        <f>'ΠΙΝΑΚΑΣ 2'!C3/'ΠΙΝΑΚΑΣ 1'!D12</f>
        <v>0.41795993553710875</v>
      </c>
      <c r="D18" s="56">
        <f>'ΠΙΝΑΚΑΣ 2'!D3/'ΠΙΝΑΚΑΣ 1'!E12</f>
        <v>0.44758855897834277</v>
      </c>
      <c r="E18" s="56">
        <f>'ΠΙΝΑΚΑΣ 2'!E3/'ΠΙΝΑΚΑΣ 1'!F12</f>
        <v>0.41458251527857137</v>
      </c>
      <c r="F18" s="56">
        <f>'ΠΙΝΑΚΑΣ 2'!F3/'ΠΙΝΑΚΑΣ 1'!G12</f>
        <v>0.43008464735131863</v>
      </c>
    </row>
    <row r="19" spans="1:6">
      <c r="A19" s="1"/>
      <c r="B19" s="55"/>
      <c r="C19" s="55"/>
      <c r="D19" s="55"/>
      <c r="E19" s="55"/>
      <c r="F19" s="55"/>
    </row>
    <row r="20" spans="1:6">
      <c r="A20" s="2" t="s">
        <v>54</v>
      </c>
      <c r="B20" s="55"/>
      <c r="C20" s="55"/>
      <c r="D20" s="55"/>
      <c r="E20" s="55"/>
      <c r="F20" s="55"/>
    </row>
    <row r="21" spans="1:6">
      <c r="A21" s="3" t="s">
        <v>55</v>
      </c>
      <c r="B21" s="90">
        <f>(SUM('ΠΙΝΑΚΑΣ 1'!C14:C18))/(SUM('ΠΙΝΑΚΑΣ 1'!C14:C18)+'ΠΙΝΑΚΑΣ 1'!C20+'ΠΙΝΑΚΑΣ 1'!C21)</f>
        <v>0.64953123053761408</v>
      </c>
      <c r="C21" s="90">
        <f>(SUM('ΠΙΝΑΚΑΣ 1'!D14:D18))/(SUM('ΠΙΝΑΚΑΣ 1'!D14:D18)+'ΠΙΝΑΚΑΣ 1'!D20+'ΠΙΝΑΚΑΣ 1'!D21)</f>
        <v>0.63686552453779233</v>
      </c>
      <c r="D21" s="90">
        <f>(SUM('ΠΙΝΑΚΑΣ 1'!E14:E18))/(SUM('ΠΙΝΑΚΑΣ 1'!E14:E18)+'ΠΙΝΑΚΑΣ 1'!E20+'ΠΙΝΑΚΑΣ 1'!E21)</f>
        <v>0.61339560405707316</v>
      </c>
      <c r="E21" s="90">
        <f>(SUM('ΠΙΝΑΚΑΣ 1'!F14:F18))/(SUM('ΠΙΝΑΚΑΣ 1'!F14:F18)+'ΠΙΝΑΚΑΣ 1'!F20+'ΠΙΝΑΚΑΣ 1'!F21)</f>
        <v>0.5385491296798256</v>
      </c>
      <c r="F21" s="90">
        <f>(SUM('ΠΙΝΑΚΑΣ 1'!G14:G18))/(SUM('ΠΙΝΑΚΑΣ 1'!G14:G18)+'ΠΙΝΑΚΑΣ 1'!G20+'ΠΙΝΑΚΑΣ 1'!G21)</f>
        <v>0.57155463420906372</v>
      </c>
    </row>
    <row r="22" spans="1:6">
      <c r="A22" s="3" t="s">
        <v>56</v>
      </c>
      <c r="B22" s="90">
        <f>('ΠΙΝΑΚΑΣ 1'!C20+'ΠΙΝΑΚΑΣ 1'!C21)/(SUM('ΠΙΝΑΚΑΣ 1'!C14:C18)+'ΠΙΝΑΚΑΣ 1'!C20+'ΠΙΝΑΚΑΣ 1'!C21)</f>
        <v>0.35046876946238581</v>
      </c>
      <c r="C22" s="90">
        <f>('ΠΙΝΑΚΑΣ 1'!D20+'ΠΙΝΑΚΑΣ 1'!D21)/(SUM('ΠΙΝΑΚΑΣ 1'!D14:D18)+'ΠΙΝΑΚΑΣ 1'!D20+'ΠΙΝΑΚΑΣ 1'!D21)</f>
        <v>0.36313447546220762</v>
      </c>
      <c r="D22" s="90">
        <f>('ΠΙΝΑΚΑΣ 1'!E20+'ΠΙΝΑΚΑΣ 1'!E21)/(SUM('ΠΙΝΑΚΑΣ 1'!E14:E18)+'ΠΙΝΑΚΑΣ 1'!E20+'ΠΙΝΑΚΑΣ 1'!E21)</f>
        <v>0.38660439594292695</v>
      </c>
      <c r="E22" s="90">
        <f>('ΠΙΝΑΚΑΣ 1'!F20+'ΠΙΝΑΚΑΣ 1'!F21)/(SUM('ΠΙΝΑΚΑΣ 1'!F14:F18)+'ΠΙΝΑΚΑΣ 1'!F20+'ΠΙΝΑΚΑΣ 1'!F21)</f>
        <v>0.46145087032017434</v>
      </c>
      <c r="F22" s="90">
        <f>('ΠΙΝΑΚΑΣ 1'!G20+'ΠΙΝΑΚΑΣ 1'!G21)/(SUM('ΠΙΝΑΚΑΣ 1'!G14:G18)+'ΠΙΝΑΚΑΣ 1'!G20+'ΠΙΝΑΚΑΣ 1'!G21)</f>
        <v>0.42844536579093634</v>
      </c>
    </row>
    <row r="23" spans="1:6">
      <c r="A23" s="3" t="s">
        <v>57</v>
      </c>
      <c r="B23" s="56">
        <f>(SUM('ΠΙΝΑΚΑΣ 1'!C14:C18))/('ΠΙΝΑΚΑΣ 1'!C20+'ΠΙΝΑΚΑΣ 1'!C21)</f>
        <v>1.8533212860420798</v>
      </c>
      <c r="C23" s="56">
        <f>(SUM('ΠΙΝΑΚΑΣ 1'!D14:D18))/('ΠΙΝΑΚΑΣ 1'!D20+'ΠΙΝΑΚΑΣ 1'!D21)</f>
        <v>1.7538007751182871</v>
      </c>
      <c r="D23" s="56">
        <f>(SUM('ΠΙΝΑΚΑΣ 1'!E14:E18))/('ΠΙΝΑΚΑΣ 1'!E20+'ΠΙΝΑΚΑΣ 1'!E21)</f>
        <v>1.5866234592625443</v>
      </c>
      <c r="E23" s="56">
        <f>(SUM('ΠΙΝΑΚΑΣ 1'!F14:F18))/('ΠΙΝΑΚΑΣ 1'!F20+'ΠΙΝΑΚΑΣ 1'!F21)</f>
        <v>1.167077936825988</v>
      </c>
      <c r="F23" s="56">
        <f>(SUM('ΠΙΝΑΚΑΣ 1'!G14:G18))/('ΠΙΝΑΚΑΣ 1'!G20+'ΠΙΝΑΚΑΣ 1'!G21)</f>
        <v>1.3340198770826681</v>
      </c>
    </row>
    <row r="24" spans="1:6">
      <c r="A24" s="3" t="s">
        <v>58</v>
      </c>
      <c r="B24" s="56">
        <f>(SUM('ΠΙΝΑΚΑΣ 1'!C14:C18))/('ΠΙΝΑΚΑΣ 1'!C5+'ΠΙΝΑΚΑΣ 1'!C6+'ΠΙΝΑΚΑΣ 1'!C7)</f>
        <v>0.77824312932076534</v>
      </c>
      <c r="C24" s="56">
        <f>(SUM('ΠΙΝΑΚΑΣ 1'!D14:D18))/('ΠΙΝΑΚΑΣ 1'!D5+'ΠΙΝΑΚΑΣ 1'!D6+'ΠΙΝΑΚΑΣ 1'!D7)</f>
        <v>0.76999150047122922</v>
      </c>
      <c r="D24" s="56">
        <f>(SUM('ΠΙΝΑΚΑΣ 1'!E14:E18))/('ΠΙΝΑΚΑΣ 1'!E5+'ΠΙΝΑΚΑΣ 1'!E6+'ΠΙΝΑΚΑΣ 1'!E7)</f>
        <v>0.74616110610634723</v>
      </c>
      <c r="E24" s="56">
        <f>(SUM('ΠΙΝΑΚΑΣ 1'!F14:F18))/('ΠΙΝΑΚΑΣ 1'!F5+'ΠΙΝΑΚΑΣ 1'!F6+'ΠΙΝΑΚΑΣ 1'!F7)</f>
        <v>0.65918788565485809</v>
      </c>
      <c r="F24" s="56">
        <f>(SUM('ΠΙΝΑΚΑΣ 1'!G14:G18))/('ΠΙΝΑΚΑΣ 1'!G5+'ΠΙΝΑΚΑΣ 1'!G6+'ΠΙΝΑΚΑΣ 1'!G7)</f>
        <v>0.6602744188036046</v>
      </c>
    </row>
    <row r="25" spans="1:6">
      <c r="A25" s="3" t="s">
        <v>59</v>
      </c>
      <c r="B25" s="56">
        <f>('ΠΙΝΑΚΑΣ 1'!C5+'ΠΙΝΑΚΑΣ 1'!C6+'ΠΙΝΑΚΑΣ 1'!C7)/('ΠΙΝΑΚΑΣ 1'!C20)</f>
        <v>4.0523474010636908</v>
      </c>
      <c r="C25" s="56">
        <f>('ΠΙΝΑΚΑΣ 1'!D5+'ΠΙΝΑΚΑΣ 1'!D6+'ΠΙΝΑΚΑΣ 1'!D7)/('ΠΙΝΑΚΑΣ 1'!D20)</f>
        <v>3.5045140881042527</v>
      </c>
      <c r="D25" s="56">
        <f>('ΠΙΝΑΚΑΣ 1'!E5+'ΠΙΝΑΚΑΣ 1'!E6+'ΠΙΝΑΚΑΣ 1'!E7)/('ΠΙΝΑΚΑΣ 1'!E20)</f>
        <v>2.8200658704903385</v>
      </c>
      <c r="E25" s="56">
        <f>('ΠΙΝΑΚΑΣ 1'!F5+'ΠΙΝΑΚΑΣ 1'!F6+'ΠΙΝΑΚΑΣ 1'!F7)/('ΠΙΝΑΚΑΣ 1'!F20)</f>
        <v>2.8344756326280676</v>
      </c>
      <c r="F25" s="56">
        <f>('ΠΙΝΑΚΑΣ 1'!G5+'ΠΙΝΑΚΑΣ 1'!G6+'ΠΙΝΑΚΑΣ 1'!G7)/('ΠΙΝΑΚΑΣ 1'!G20)</f>
        <v>3.0314017265206816</v>
      </c>
    </row>
  </sheetData>
  <mergeCells count="1">
    <mergeCell ref="A1:F1"/>
  </mergeCells>
  <pageMargins left="1.5748031496062993" right="0.70866141732283472" top="1.1811023622047245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topLeftCell="A3" workbookViewId="0">
      <selection activeCell="B3" sqref="B3:E3"/>
    </sheetView>
  </sheetViews>
  <sheetFormatPr defaultRowHeight="15"/>
  <cols>
    <col min="1" max="1" width="43.7109375" bestFit="1" customWidth="1"/>
    <col min="2" max="4" width="9.7109375" bestFit="1" customWidth="1"/>
    <col min="5" max="5" width="9.7109375" style="59" bestFit="1" customWidth="1"/>
  </cols>
  <sheetData>
    <row r="1" spans="1:6" ht="18">
      <c r="A1" s="80" t="s">
        <v>66</v>
      </c>
      <c r="B1" s="80"/>
      <c r="C1" s="80"/>
      <c r="D1" s="80"/>
      <c r="E1" s="80"/>
      <c r="F1" s="80"/>
    </row>
    <row r="2" spans="1:6" ht="18.75">
      <c r="A2" s="58"/>
      <c r="B2" s="58"/>
      <c r="C2" s="58"/>
      <c r="D2" s="58"/>
      <c r="E2" s="60"/>
      <c r="F2" s="58"/>
    </row>
    <row r="3" spans="1:6">
      <c r="A3" s="57"/>
      <c r="B3" s="94" t="s">
        <v>67</v>
      </c>
      <c r="C3" s="94" t="s">
        <v>35</v>
      </c>
      <c r="D3" s="94" t="s">
        <v>36</v>
      </c>
      <c r="E3" s="94" t="s">
        <v>37</v>
      </c>
      <c r="F3" s="57"/>
    </row>
    <row r="4" spans="1:6">
      <c r="A4" s="2" t="s">
        <v>40</v>
      </c>
    </row>
    <row r="5" spans="1:6">
      <c r="A5" s="3" t="s">
        <v>41</v>
      </c>
      <c r="B5" s="53">
        <f>('ΠΙΝΑΚΑΣ 5'!B4-'ΠΙΝΑΚΑΣ 5'!C4)/'ΠΙΝΑΚΑΣ 5'!C4</f>
        <v>0.17537858489798061</v>
      </c>
      <c r="C5" s="53">
        <f>('ΠΙΝΑΚΑΣ 5'!C4-'ΠΙΝΑΚΑΣ 5'!D4)/'ΠΙΝΑΚΑΣ 5'!D4</f>
        <v>9.4209523512638407E-2</v>
      </c>
      <c r="D5" s="53">
        <f>('ΠΙΝΑΚΑΣ 5'!D4-'ΠΙΝΑΚΑΣ 5'!E4)/'ΠΙΝΑΚΑΣ 5'!E4</f>
        <v>-0.11437211126573649</v>
      </c>
      <c r="E5" s="53">
        <f>('ΠΙΝΑΚΑΣ 5'!E4-'ΠΙΝΑΚΑΣ 5'!F4)/'ΠΙΝΑΚΑΣ 5'!F4</f>
        <v>-0.16307897289524259</v>
      </c>
      <c r="F5" s="59"/>
    </row>
    <row r="6" spans="1:6">
      <c r="A6" s="3" t="s">
        <v>42</v>
      </c>
      <c r="B6" s="53">
        <f>('ΠΙΝΑΚΑΣ 5'!B5-'ΠΙΝΑΚΑΣ 5'!C5)/'ΠΙΝΑΚΑΣ 5'!C5</f>
        <v>3.712970381207531E-2</v>
      </c>
      <c r="C6" s="53">
        <f>('ΠΙΝΑΚΑΣ 5'!C5-'ΠΙΝΑΚΑΣ 5'!D5)/'ΠΙΝΑΚΑΣ 5'!D5</f>
        <v>-7.4965893944666503E-2</v>
      </c>
      <c r="D6" s="53">
        <f>('ΠΙΝΑΚΑΣ 5'!D5-'ΠΙΝΑΚΑΣ 5'!E5)/'ΠΙΝΑΚΑΣ 5'!E5</f>
        <v>-3.2679639207089294E-2</v>
      </c>
      <c r="E6" s="53">
        <f>('ΠΙΝΑΚΑΣ 5'!E5-'ΠΙΝΑΚΑΣ 5'!F5)/'ΠΙΝΑΚΑΣ 5'!F5</f>
        <v>-0.14205059188143421</v>
      </c>
      <c r="F6" s="59"/>
    </row>
    <row r="7" spans="1:6">
      <c r="A7" s="3" t="s">
        <v>43</v>
      </c>
      <c r="B7" s="53">
        <f>('ΠΙΝΑΚΑΣ 5'!B6-'ΠΙΝΑΚΑΣ 5'!C6)/'ΠΙΝΑΚΑΣ 5'!C6</f>
        <v>0.15713997200403318</v>
      </c>
      <c r="C7" s="53">
        <f>('ΠΙΝΑΚΑΣ 5'!C6-'ΠΙΝΑΚΑΣ 5'!D6)/'ΠΙΝΑΚΑΣ 5'!D6</f>
        <v>-0.19016714899806572</v>
      </c>
      <c r="D7" s="53">
        <f>('ΠΙΝΑΚΑΣ 5'!D6-'ΠΙΝΑΚΑΣ 5'!E6)/'ΠΙΝΑΚΑΣ 5'!E6</f>
        <v>-6.8274904534972633E-2</v>
      </c>
      <c r="E7" s="53">
        <f>('ΠΙΝΑΚΑΣ 5'!E6-'ΠΙΝΑΚΑΣ 5'!F6)/'ΠΙΝΑΚΑΣ 5'!F6</f>
        <v>-0.10829201156565708</v>
      </c>
      <c r="F7" s="59"/>
    </row>
    <row r="8" spans="1:6">
      <c r="A8" s="3" t="s">
        <v>44</v>
      </c>
      <c r="B8" s="53">
        <f>('ΠΙΝΑΚΑΣ 5'!B7-'ΠΙΝΑΚΑΣ 5'!C7)/'ΠΙΝΑΚΑΣ 5'!C7</f>
        <v>0.12495123685057904</v>
      </c>
      <c r="C8" s="53">
        <f>('ΠΙΝΑΚΑΣ 5'!C7-'ΠΙΝΑΚΑΣ 5'!D7)/'ΠΙΝΑΚΑΣ 5'!D7</f>
        <v>-0.16782715565251524</v>
      </c>
      <c r="D8" s="53">
        <f>('ΠΙΝΑΚΑΣ 5'!D7-'ΠΙΝΑΚΑΣ 5'!E7)/'ΠΙΝΑΚΑΣ 5'!E7</f>
        <v>-8.3455221906660132E-2</v>
      </c>
      <c r="E8" s="53">
        <f>('ΠΙΝΑΚΑΣ 5'!E7-'ΠΙΝΑΚΑΣ 5'!F7)/'ΠΙΝΑΚΑΣ 5'!F7</f>
        <v>-0.12217946189254247</v>
      </c>
      <c r="F8" s="59"/>
    </row>
    <row r="9" spans="1:6">
      <c r="A9" s="3" t="s">
        <v>45</v>
      </c>
      <c r="B9" s="95">
        <f>('ΠΙΝΑΚΑΣ 5'!B8-'ΠΙΝΑΚΑΣ 5'!C8)/'ΠΙΝΑΚΑΣ 5'!C8</f>
        <v>0.14688216802506157</v>
      </c>
      <c r="C9" s="95">
        <f>('ΠΙΝΑΚΑΣ 5'!C8-'ΠΙΝΑΚΑΣ 5'!D8)/'ΠΙΝΑΚΑΣ 5'!D8</f>
        <v>-0.13619955742608303</v>
      </c>
      <c r="D9" s="95">
        <f>('ΠΙΝΑΚΑΣ 5'!D8-'ΠΙΝΑΚΑΣ 5'!E8)/'ΠΙΝΑΚΑΣ 5'!E8</f>
        <v>4.4331370479502114E-2</v>
      </c>
      <c r="E9" s="53">
        <f>('ΠΙΝΑΚΑΣ 5'!E8-'ΠΙΝΑΚΑΣ 5'!F8)/'ΠΙΝΑΚΑΣ 5'!F8</f>
        <v>-0.17297484160366411</v>
      </c>
      <c r="F9" s="59"/>
    </row>
    <row r="10" spans="1:6">
      <c r="B10" s="96"/>
      <c r="C10" s="96"/>
      <c r="D10" s="96"/>
      <c r="E10" s="96"/>
      <c r="F10" s="59"/>
    </row>
    <row r="11" spans="1:6">
      <c r="A11" s="1"/>
      <c r="B11" s="61"/>
      <c r="C11" s="61"/>
      <c r="D11" s="61"/>
      <c r="E11" s="61"/>
      <c r="F11" s="59"/>
    </row>
    <row r="12" spans="1:6">
      <c r="A12" s="2" t="s">
        <v>46</v>
      </c>
      <c r="B12" s="59"/>
      <c r="C12" s="59"/>
      <c r="D12" s="59"/>
      <c r="F12" s="59"/>
    </row>
    <row r="13" spans="1:6">
      <c r="A13" s="97" t="s">
        <v>47</v>
      </c>
      <c r="B13" s="53">
        <f>('ΠΙΝΑΚΑΣ 5'!B11-'ΠΙΝΑΚΑΣ 5'!C11)/'ΠΙΝΑΚΑΣ 5'!C11</f>
        <v>-0.15176646796448875</v>
      </c>
      <c r="C13" s="53">
        <f>('ΠΙΝΑΚΑΣ 5'!C11-'ΠΙΝΑΚΑΣ 5'!D11)/'ΠΙΝΑΚΑΣ 5'!D11</f>
        <v>-0.27344161843028653</v>
      </c>
      <c r="D13" s="53">
        <f>('ΠΙΝΑΚΑΣ 5'!D11-'ΠΙΝΑΚΑΣ 5'!E11)/'ΠΙΝΑΚΑΣ 5'!E11</f>
        <v>0.77572048853625553</v>
      </c>
      <c r="E13" s="53">
        <f>('ΠΙΝΑΚΑΣ 5'!E11-'ΠΙΝΑΚΑΣ 5'!F11)/'ΠΙΝΑΚΑΣ 5'!F11</f>
        <v>0.10511000828035971</v>
      </c>
      <c r="F13" s="59"/>
    </row>
    <row r="14" spans="1:6">
      <c r="A14" s="97" t="s">
        <v>48</v>
      </c>
      <c r="B14" s="53">
        <f>('ΠΙΝΑΚΑΣ 5'!B12-'ΠΙΝΑΚΑΣ 5'!C12)/'ΠΙΝΑΚΑΣ 5'!C12</f>
        <v>-0.11619699752875846</v>
      </c>
      <c r="C14" s="53">
        <f>('ΠΙΝΑΚΑΣ 5'!C12-'ΠΙΝΑΚΑΣ 5'!D12)/'ΠΙΝΑΚΑΣ 5'!D12</f>
        <v>-0.16843791631797386</v>
      </c>
      <c r="D14" s="53">
        <f>('ΠΙΝΑΚΑΣ 5'!D12-'ΠΙΝΑΚΑΣ 5'!E12)/'ΠΙΝΑΚΑΣ 5'!E12</f>
        <v>0.35323468641563138</v>
      </c>
      <c r="E14" s="53">
        <f>('ΠΙΝΑΚΑΣ 5'!E12-'ΠΙΝΑΚΑΣ 5'!F12)/'ΠΙΝΑΚΑΣ 5'!F12</f>
        <v>0.33580975516052686</v>
      </c>
      <c r="F14" s="59"/>
    </row>
    <row r="15" spans="1:6">
      <c r="A15" s="1"/>
      <c r="B15" s="61"/>
      <c r="C15" s="61"/>
      <c r="D15" s="61"/>
      <c r="E15" s="61"/>
      <c r="F15" s="59"/>
    </row>
    <row r="16" spans="1:6">
      <c r="A16" s="2" t="s">
        <v>49</v>
      </c>
      <c r="B16" s="59"/>
      <c r="C16" s="59"/>
      <c r="D16" s="59"/>
      <c r="F16" s="59"/>
    </row>
    <row r="17" spans="1:6">
      <c r="A17" s="97" t="s">
        <v>50</v>
      </c>
      <c r="B17" s="53">
        <f>('ΠΙΝΑΚΑΣ 5'!B15-'ΠΙΝΑΚΑΣ 5'!C15)/'ΠΙΝΑΚΑΣ 5'!C15</f>
        <v>0.187517702295775</v>
      </c>
      <c r="C17" s="53">
        <f>('ΠΙΝΑΚΑΣ 5'!C15-'ΠΙΝΑΚΑΣ 5'!D15)/'ΠΙΝΑΚΑΣ 5'!D15</f>
        <v>4.1850535930980537E-2</v>
      </c>
      <c r="D17" s="53">
        <f>('ΠΙΝΑΚΑΣ 5'!D15-'ΠΙΝΑΚΑΣ 5'!E15)/'ΠΙΝΑΚΑΣ 5'!E15</f>
        <v>-0.22922915838121247</v>
      </c>
      <c r="E17" s="53">
        <f>('ΠΙΝΑΚΑΣ 5'!E15-'ΠΙΝΑΚΑΣ 5'!F15)/'ΠΙΝΑΚΑΣ 5'!F15</f>
        <v>-0.32639058946936034</v>
      </c>
      <c r="F17" s="59"/>
    </row>
    <row r="18" spans="1:6">
      <c r="A18" s="97" t="s">
        <v>51</v>
      </c>
      <c r="B18" s="53">
        <f>('ΠΙΝΑΚΑΣ 5'!B16-'ΠΙΝΑΚΑΣ 5'!C16)/'ΠΙΝΑΚΑΣ 5'!C16</f>
        <v>-2.6862147353315775E-2</v>
      </c>
      <c r="C18" s="53">
        <f>('ΠΙΝΑΚΑΣ 5'!C16-'ΠΙΝΑΚΑΣ 5'!D16)/'ΠΙΝΑΚΑΣ 5'!D16</f>
        <v>-0.30126970063519548</v>
      </c>
      <c r="D18" s="53">
        <f>('ΠΙΝΑΚΑΣ 5'!D16-'ΠΙΝΑΚΑΣ 5'!E16)/'ΠΙΝΑΚΑΣ 5'!E16</f>
        <v>0.9657247717971813</v>
      </c>
      <c r="E18" s="53">
        <f>('ΠΙΝΑΚΑΣ 5'!E16-'ΠΙΝΑΚΑΣ 5'!F16)/'ΠΙΝΑΚΑΣ 5'!F16</f>
        <v>-0.20471768127323267</v>
      </c>
      <c r="F18" s="59"/>
    </row>
    <row r="19" spans="1:6">
      <c r="A19" s="97" t="s">
        <v>52</v>
      </c>
      <c r="B19" s="53">
        <f>('ΠΙΝΑΚΑΣ 5'!B17-'ΠΙΝΑΚΑΣ 5'!C17)/'ΠΙΝΑΚΑΣ 5'!C17</f>
        <v>0.17012496762658835</v>
      </c>
      <c r="C19" s="53">
        <f>('ΠΙΝΑΚΑΣ 5'!C17-'ΠΙΝΑΚΑΣ 5'!D17)/'ΠΙΝΑΚΑΣ 5'!D17</f>
        <v>4.731119011705423E-2</v>
      </c>
      <c r="D19" s="53">
        <f>('ΠΙΝΑΚΑΣ 5'!D17-'ΠΙΝΑΚΑΣ 5'!E17)/'ΠΙΝΑΚΑΣ 5'!E17</f>
        <v>0.15502589092623678</v>
      </c>
      <c r="E19" s="53">
        <f>('ΠΙΝΑΚΑΣ 5'!E17-'ΠΙΝΑΚΑΣ 5'!F17)/'ΠΙΝΑΚΑΣ 5'!F17</f>
        <v>-9.7452874902386796E-3</v>
      </c>
      <c r="F19" s="59"/>
    </row>
    <row r="20" spans="1:6">
      <c r="A20" s="97" t="s">
        <v>53</v>
      </c>
      <c r="B20" s="53">
        <f>('ΠΙΝΑΚΑΣ 5'!B18-'ΠΙΝΑΚΑΣ 5'!C18)/'ΠΙΝΑΚΑΣ 5'!C18</f>
        <v>0.10582327727147348</v>
      </c>
      <c r="C20" s="53">
        <f>('ΠΙΝΑΚΑΣ 5'!C18-'ΠΙΝΑΚΑΣ 5'!D18)/'ΠΙΝΑΚΑΣ 5'!D18</f>
        <v>-6.619611437089401E-2</v>
      </c>
      <c r="D20" s="53">
        <f>('ΠΙΝΑΚΑΣ 5'!D18-'ΠΙΝΑΚΑΣ 5'!E18)/'ΠΙΝΑΚΑΣ 5'!E18</f>
        <v>7.9612724809664401E-2</v>
      </c>
      <c r="E20" s="53">
        <f>('ΠΙΝΑΚΑΣ 5'!E18-'ΠΙΝΑΚΑΣ 5'!F18)/'ΠΙΝΑΚΑΣ 5'!F18</f>
        <v>-3.6044374446326598E-2</v>
      </c>
      <c r="F20" s="59"/>
    </row>
    <row r="21" spans="1:6">
      <c r="A21" s="1"/>
      <c r="B21" s="61"/>
      <c r="C21" s="61"/>
      <c r="D21" s="61"/>
      <c r="E21" s="61"/>
      <c r="F21" s="59"/>
    </row>
    <row r="22" spans="1:6">
      <c r="A22" s="2" t="s">
        <v>54</v>
      </c>
      <c r="F22" s="59"/>
    </row>
    <row r="23" spans="1:6">
      <c r="A23" s="3" t="s">
        <v>55</v>
      </c>
      <c r="B23" s="53">
        <f>('ΠΙΝΑΚΑΣ 5'!B21-'ΠΙΝΑΚΑΣ 5'!C21)/'ΠΙΝΑΚΑΣ 5'!C21</f>
        <v>1.9887567330660487E-2</v>
      </c>
      <c r="C23" s="53">
        <f>('ΠΙΝΑΚΑΣ 5'!C21-'ΠΙΝΑΚΑΣ 5'!D21)/'ΠΙΝΑΚΑΣ 5'!D21</f>
        <v>3.826228998950474E-2</v>
      </c>
      <c r="D23" s="53">
        <f>('ΠΙΝΑΚΑΣ 5'!D21-'ΠΙΝΑΚΑΣ 5'!E21)/'ΠΙΝΑΚΑΣ 5'!E21</f>
        <v>0.13897798780539253</v>
      </c>
      <c r="E23" s="53">
        <f>('ΠΙΝΑΚΑΣ 5'!E21-'ΠΙΝΑΚΑΣ 5'!F21)/'ΠΙΝΑΚΑΣ 5'!F21</f>
        <v>-5.7746893391761631E-2</v>
      </c>
      <c r="F23" s="59"/>
    </row>
    <row r="24" spans="1:6">
      <c r="A24" s="3" t="s">
        <v>56</v>
      </c>
      <c r="B24" s="53">
        <f>('ΠΙΝΑΚΑΣ 5'!B22-'ΠΙΝΑΚΑΣ 5'!C22)/'ΠΙΝΑΚΑΣ 5'!C22</f>
        <v>-3.4878830999729639E-2</v>
      </c>
      <c r="C24" s="53">
        <f>('ΠΙΝΑΚΑΣ 5'!C22-'ΠΙΝΑΚΑΣ 5'!D22)/'ΠΙΝΑΚΑΣ 5'!D22</f>
        <v>-6.0707846902455072E-2</v>
      </c>
      <c r="D24" s="53">
        <f>('ΠΙΝΑΚΑΣ 5'!D22-'ΠΙΝΑΚΑΣ 5'!E22)/'ΠΙΝΑΚΑΣ 5'!E22</f>
        <v>-0.16219814327214446</v>
      </c>
      <c r="E24" s="53">
        <f>('ΠΙΝΑΚΑΣ 5'!E22-'ΠΙΝΑΚΑΣ 5'!F22)/'ΠΙΝΑΚΑΣ 5'!F22</f>
        <v>7.7035503624383536E-2</v>
      </c>
      <c r="F24" s="59"/>
    </row>
    <row r="25" spans="1:6">
      <c r="A25" s="3" t="s">
        <v>57</v>
      </c>
      <c r="B25" s="53">
        <f>('ΠΙΝΑΚΑΣ 5'!B23-'ΠΙΝΑΚΑΣ 5'!C23)/'ΠΙΝΑΚΑΣ 5'!C23</f>
        <v>5.6745619192168723E-2</v>
      </c>
      <c r="C25" s="53">
        <f>('ΠΙΝΑΚΑΣ 5'!C23-'ΠΙΝΑΚΑΣ 5'!D23)/'ΠΙΝΑΚΑΣ 5'!D23</f>
        <v>0.10536672383089941</v>
      </c>
      <c r="D25" s="53">
        <f>('ΠΙΝΑΚΑΣ 5'!D23-'ΠΙΝΑΚΑΣ 5'!E23)/'ΠΙΝΑΚΑΣ 5'!E23</f>
        <v>0.35948372357853148</v>
      </c>
      <c r="E25" s="53">
        <f>('ΠΙΝΑΚΑΣ 5'!E23-'ΠΙΝΑΚΑΣ 5'!F23)/'ΠΙΝΑΚΑΣ 5'!F23</f>
        <v>-0.12514201858952873</v>
      </c>
      <c r="F25" s="59"/>
    </row>
    <row r="26" spans="1:6">
      <c r="A26" s="3" t="s">
        <v>58</v>
      </c>
      <c r="B26" s="53">
        <f>('ΠΙΝΑΚΑΣ 5'!B24-'ΠΙΝΑΚΑΣ 5'!C24)/'ΠΙΝΑΚΑΣ 5'!C24</f>
        <v>1.0716519395975387E-2</v>
      </c>
      <c r="C26" s="53">
        <f>('ΠΙΝΑΚΑΣ 5'!C24-'ΠΙΝΑΚΑΣ 5'!D24)/'ΠΙΝΑΚΑΣ 5'!D24</f>
        <v>3.1937331187409206E-2</v>
      </c>
      <c r="D26" s="53">
        <f>('ΠΙΝΑΚΑΣ 5'!D24-'ΠΙΝΑΚΑΣ 5'!E24)/'ΠΙΝΑΚΑΣ 5'!E24</f>
        <v>0.1319399557306597</v>
      </c>
      <c r="E26" s="53">
        <f>('ΠΙΝΑΚΑΣ 5'!E24-'ΠΙΝΑΚΑΣ 5'!F24)/'ΠΙΝΑΚΑΣ 5'!F24</f>
        <v>-1.6455781381251721E-3</v>
      </c>
      <c r="F26" s="59"/>
    </row>
    <row r="27" spans="1:6">
      <c r="A27" s="3" t="s">
        <v>59</v>
      </c>
      <c r="B27" s="53">
        <f>('ΠΙΝΑΚΑΣ 5'!B25-'ΠΙΝΑΚΑΣ 5'!C25)/'ΠΙΝΑΚΑΣ 5'!C25</f>
        <v>0.15632218880757462</v>
      </c>
      <c r="C27" s="53">
        <f>('ΠΙΝΑΚΑΣ 5'!C25-'ΠΙΝΑΚΑΣ 5'!D25)/'ΠΙΝΑΚΑΣ 5'!D25</f>
        <v>0.24270646468797052</v>
      </c>
      <c r="D27" s="53">
        <f>('ΠΙΝΑΚΑΣ 5'!D25-'ΠΙΝΑΚΑΣ 5'!E25)/'ΠΙΝΑΚΑΣ 5'!E25</f>
        <v>-5.0837488147211932E-3</v>
      </c>
      <c r="E27" s="53">
        <f>('ΠΙΝΑΚΑΣ 5'!E25-'ΠΙΝΑΚΑΣ 5'!F25)/'ΠΙΝΑΚΑΣ 5'!F25</f>
        <v>-6.4962057707421625E-2</v>
      </c>
      <c r="F27" s="59"/>
    </row>
  </sheetData>
  <mergeCells count="1">
    <mergeCell ref="A1:F1"/>
  </mergeCells>
  <pageMargins left="2.3622047244094491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ΠΙΝΑΚΑΣ 1</vt:lpstr>
      <vt:lpstr>ΠΙΝΑΚΑΣ 2</vt:lpstr>
      <vt:lpstr>ΠΙΝΑΚΑΣ 3</vt:lpstr>
      <vt:lpstr>ΠΙΝΑΚΑΣ 4</vt:lpstr>
      <vt:lpstr>ΠΙΝΑΚΑΣ 5</vt:lpstr>
      <vt:lpstr>ΠΙΝΑΚΑΣ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ΚΕΡΥ</dc:creator>
  <cp:lastModifiedBy>Roses</cp:lastModifiedBy>
  <cp:lastPrinted>2013-05-11T14:07:57Z</cp:lastPrinted>
  <dcterms:created xsi:type="dcterms:W3CDTF">2012-03-25T16:57:50Z</dcterms:created>
  <dcterms:modified xsi:type="dcterms:W3CDTF">2013-05-11T14:08:19Z</dcterms:modified>
</cp:coreProperties>
</file>