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8565" activeTab="2"/>
  </bookViews>
  <sheets>
    <sheet name="ΗΜΕΡΟΛΟΓΙΟ ΟΚΤΩΒΡΙΟΥ" sheetId="1" r:id="rId1"/>
    <sheet name="ΗΜΕΡΟΛΟΓΙΟ ΝΟΕΜΒΡΙΟΥ" sheetId="2" r:id="rId2"/>
    <sheet name="ΗΕΜΕΡΟΛΟΓΙΟ ΔΕΚΕΜΒΡΙΟΥ" sheetId="3" r:id="rId3"/>
    <sheet name="ΚΑΘΟΛΙΚΟ ΟΚΤΩΒΡΙΟΥ" sheetId="4" state="hidden" r:id="rId4"/>
    <sheet name="ΚΑΘΟΛΙΚΟ ΝΟΕΜΒΡΙΟΥ" sheetId="5" state="hidden" r:id="rId5"/>
    <sheet name="ΚΑΘΟΛΙΚΟ ΔΕΚΕΜΒΡΙΟΥ" sheetId="6" state="hidden" r:id="rId6"/>
    <sheet name="ΙΣΟΖΥΓΙΟ ΟΚΤΩΒΡΙΟΥ" sheetId="7" state="hidden" r:id="rId7"/>
    <sheet name="ΙΣΟΖΥΓΙΟ ΝΟΕΜΒΡΙΟΥ" sheetId="8" state="hidden" r:id="rId8"/>
    <sheet name="ΙΣΟΖΥΓΙΟ ΔΕΚΕΜΒΡΙΟΥ" sheetId="9" state="hidden" r:id="rId9"/>
    <sheet name="Φύλλο1" sheetId="10" state="hidden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<sst xmlns="http://schemas.openxmlformats.org/spreadsheetml/2006/main" count="1531" uniqueCount="283">
  <si>
    <t>Ημερολογιακές Εγγραφές</t>
  </si>
  <si>
    <t>33 Χρεώστες</t>
  </si>
  <si>
    <t>33.03        Έταιροι λ/σμος Κάλυψη Κεφαλαίου</t>
  </si>
  <si>
    <t>Χ</t>
  </si>
  <si>
    <t>Π</t>
  </si>
  <si>
    <t>Βενετίδης       (Εταιρικά Μερίδια 2500*10)</t>
  </si>
  <si>
    <t>40 Κεφάλαιο</t>
  </si>
  <si>
    <t>38 Χρηματικά διαθέσιμα</t>
  </si>
  <si>
    <t>Ταμείο</t>
  </si>
  <si>
    <t xml:space="preserve">33.03               </t>
  </si>
  <si>
    <t>Έταιροι λ/σμος Κάλυψη Κεφαλαίου</t>
  </si>
  <si>
    <t>62.04</t>
  </si>
  <si>
    <t xml:space="preserve">Έξοδα Ίδρυσης και Α΄ Εγκατάστασης </t>
  </si>
  <si>
    <t xml:space="preserve"> Ταμείο</t>
  </si>
  <si>
    <t>63.98</t>
  </si>
  <si>
    <t>Ενοίκια</t>
  </si>
  <si>
    <t xml:space="preserve">Ενοίκια κτιρίου </t>
  </si>
  <si>
    <t>Διάφοροι Φόροι- Τέλη</t>
  </si>
  <si>
    <t>Καταβολή ενοικίου μηνός Οκτωβρίου</t>
  </si>
  <si>
    <t>64.07</t>
  </si>
  <si>
    <t>Έντυπη και γραφική ύλη</t>
  </si>
  <si>
    <t>Έδεσμα Α.Ε</t>
  </si>
  <si>
    <t>Αγορές Ειδών 9%</t>
  </si>
  <si>
    <t>ΦΠΑ αγορών 9%</t>
  </si>
  <si>
    <t>ΦΠΑ αγορών 19%</t>
  </si>
  <si>
    <t>Αγορές Ειδών 19%</t>
  </si>
  <si>
    <t>ΒΑZΖΑR A.E</t>
  </si>
  <si>
    <t>64.08.0000</t>
  </si>
  <si>
    <t>50.00.0003</t>
  </si>
  <si>
    <t>Υλικά καθαριότητας 19%</t>
  </si>
  <si>
    <t>ΦΠΑ εξόδων- δαπανών 19%</t>
  </si>
  <si>
    <t>Κων/νίδης &amp; ΣΙΑ ΟΕ</t>
  </si>
  <si>
    <t>30.00.0000</t>
  </si>
  <si>
    <t>73.00.0001</t>
  </si>
  <si>
    <t>73.02.0001</t>
  </si>
  <si>
    <t>73.05.0001</t>
  </si>
  <si>
    <t>73.05.0002</t>
  </si>
  <si>
    <t>54.01.0000</t>
  </si>
  <si>
    <t>54.01.0001</t>
  </si>
  <si>
    <t>54.00.7309</t>
  </si>
  <si>
    <t>54.00.7318</t>
  </si>
  <si>
    <t>73.02.0002</t>
  </si>
  <si>
    <t>Πελάτες Διαμένοντες</t>
  </si>
  <si>
    <t>Έσοδα από Ενοίκια Δωματίων 9%</t>
  </si>
  <si>
    <t>Έσοδα από γεύμα-δείπνο 9%</t>
  </si>
  <si>
    <t>73.04.0001</t>
  </si>
  <si>
    <t>Έσοδα από τηλέφωνο 19%</t>
  </si>
  <si>
    <t>Έσοδα καφε μπαρ 9%</t>
  </si>
  <si>
    <t>Έσοδα καφε μπαρ 19%</t>
  </si>
  <si>
    <t>Δημοτκά Τέλη Ξενοδοχείου 9%</t>
  </si>
  <si>
    <t>Δημοτκά Τέλη Ξενοδοχείου 19%</t>
  </si>
  <si>
    <t>Έσοδα από internet 19%</t>
  </si>
  <si>
    <t>ΦΠΑ Εσόδων 9%</t>
  </si>
  <si>
    <t>ΦΠΑ Εσόδων 19%</t>
  </si>
  <si>
    <t>Ισοζύγιο Ημέρας</t>
  </si>
  <si>
    <t>38.00.0000</t>
  </si>
  <si>
    <t>62.03.0201</t>
  </si>
  <si>
    <t>Ταχυδρομικά χδε</t>
  </si>
  <si>
    <t>24.01.0009</t>
  </si>
  <si>
    <t>50.00.0004</t>
  </si>
  <si>
    <t>Ζαμπέτογλου ΑΕ</t>
  </si>
  <si>
    <t>50.00.0000</t>
  </si>
  <si>
    <t>50.00.0001</t>
  </si>
  <si>
    <t>Έδεσμα ΑΕ</t>
  </si>
  <si>
    <t>50.00.0002</t>
  </si>
  <si>
    <t>ΒΑΖΖΑR AE</t>
  </si>
  <si>
    <t>33.03.0000</t>
  </si>
  <si>
    <t>33.03.0001</t>
  </si>
  <si>
    <t>33.03.0002</t>
  </si>
  <si>
    <t>16.10.ΧΧΧΧ</t>
  </si>
  <si>
    <t>54.00.2009</t>
  </si>
  <si>
    <t>54.00.2019</t>
  </si>
  <si>
    <t>62.04.0000</t>
  </si>
  <si>
    <t>63.98.0000</t>
  </si>
  <si>
    <t>Ημερίσιες Εισπράξεις</t>
  </si>
  <si>
    <t>24.01.0019</t>
  </si>
  <si>
    <t>54.00.2818</t>
  </si>
  <si>
    <t>54.00.2918</t>
  </si>
  <si>
    <t>ΦΠΑ εξόδων-δαπανών 19%</t>
  </si>
  <si>
    <t>21.01.0009</t>
  </si>
  <si>
    <t xml:space="preserve">Μπαμπλάς Παναγιώτης </t>
  </si>
  <si>
    <t>62.00.0000</t>
  </si>
  <si>
    <t>Ταμειο</t>
  </si>
  <si>
    <t>ΤΑΞΥ</t>
  </si>
  <si>
    <t>Ηλεκτρικό ρεύμα μδε</t>
  </si>
  <si>
    <t>63.04.0000</t>
  </si>
  <si>
    <t>Τέλη -Φόροι Καθαριότητας</t>
  </si>
  <si>
    <t>55.00.0000</t>
  </si>
  <si>
    <t>55.02.0000</t>
  </si>
  <si>
    <t>60.00.0000</t>
  </si>
  <si>
    <t>60.03.0000</t>
  </si>
  <si>
    <t>60.03.0001</t>
  </si>
  <si>
    <t>54.03.0000</t>
  </si>
  <si>
    <t>Τακτικές Αποδοχές</t>
  </si>
  <si>
    <t>Εργοδοτ.Εισφ.ΙΚΑ</t>
  </si>
  <si>
    <t>Εργοδοτ.Εισφ.ΤΑΞΥ</t>
  </si>
  <si>
    <t>ΙΚΑ λογ.εισφορών</t>
  </si>
  <si>
    <t>ΤΑΞΥ-Εισφορές</t>
  </si>
  <si>
    <t>Φόρος Μισθωτών Υπηρεσιών</t>
  </si>
  <si>
    <t>53.00.0000</t>
  </si>
  <si>
    <t>Καταβλητέες Αποδοχές</t>
  </si>
  <si>
    <t>54.04.0000</t>
  </si>
  <si>
    <t>50.00.1000</t>
  </si>
  <si>
    <t>38.00.000</t>
  </si>
  <si>
    <t>Πέτρου Τάσος</t>
  </si>
  <si>
    <t>Φόρος Ελεύθερων Επαγγελμάτων 20%</t>
  </si>
  <si>
    <t>Αμοιβές λογιστών 19%</t>
  </si>
  <si>
    <t>54.04.0025</t>
  </si>
  <si>
    <t>54.04.0012</t>
  </si>
  <si>
    <t>61.01.000</t>
  </si>
  <si>
    <t>Αμοιβές Μελών Δ.Σ. Φ.25% &amp; χαρτ. 1,2%</t>
  </si>
  <si>
    <t>Χαρτόσημο Αμοιβών Δ.Σ. 1.2%</t>
  </si>
  <si>
    <t>53.08.0000</t>
  </si>
  <si>
    <t xml:space="preserve">Αθανασιάδης </t>
  </si>
  <si>
    <t>Αθανασιάδης</t>
  </si>
  <si>
    <t>Βενετίδης</t>
  </si>
  <si>
    <t>53.08.0001</t>
  </si>
  <si>
    <t>53.08.0002</t>
  </si>
  <si>
    <t>Σαββίδης</t>
  </si>
  <si>
    <t>54.00.9999</t>
  </si>
  <si>
    <t>Απόδοση Φ.Π.Α. μηνός Νοεμβρίου</t>
  </si>
  <si>
    <t>Καθολικά</t>
  </si>
  <si>
    <t>ΓΕΝΙΚΟ ΚΑΘΟΛΙΚΟ ΜΗΝΟΣ ΟΚΤΩΒΡΙΟΥ 2008</t>
  </si>
  <si>
    <t>16.10.xxxx Έξοδα Ίδρυσης</t>
  </si>
  <si>
    <t>21.01.000 Αγορές Έτοιμων πρ</t>
  </si>
  <si>
    <t>Χαρτόσημο μισθωμάτων 3,6%</t>
  </si>
  <si>
    <t>64.00.0000</t>
  </si>
  <si>
    <t xml:space="preserve">Έξοδα Κίνησης </t>
  </si>
  <si>
    <t>62.07.01000</t>
  </si>
  <si>
    <t>Επισκεύες κτιρίου-συντηρήσεις</t>
  </si>
  <si>
    <t>Καταβολή ενοικίου μηνός Δεκεμβρίου</t>
  </si>
  <si>
    <t>Ευαγγέλου Α.Ε</t>
  </si>
  <si>
    <t>73.01.0176</t>
  </si>
  <si>
    <t>Έσοδα από πρωινά 9%</t>
  </si>
  <si>
    <t>73.02.0377</t>
  </si>
  <si>
    <t>Έσοδδα από αίθ.Συνεδρ 19%</t>
  </si>
  <si>
    <t>Φόρος Αμοιβών Μελών Δ.Σ.25%</t>
  </si>
  <si>
    <t>Φόρος Αμοιβών Μελών Δ.Σ. 25%</t>
  </si>
  <si>
    <t>Φόρος Αμοιβών Μελών Δ.Σ 25%</t>
  </si>
  <si>
    <t>61.00.0000</t>
  </si>
  <si>
    <t>50.00.0005</t>
  </si>
  <si>
    <t>62.03.0001</t>
  </si>
  <si>
    <t>64.98.000</t>
  </si>
  <si>
    <t xml:space="preserve">Κινητή τηλεφωνία </t>
  </si>
  <si>
    <t>Δαπάνες διάφορες 19%</t>
  </si>
  <si>
    <t>64.07.0200</t>
  </si>
  <si>
    <t>Υλικά πολλαπλών εκτυπώσεων</t>
  </si>
  <si>
    <t>ΠΛΑΙΣΙΟ ΑΕ</t>
  </si>
  <si>
    <t>62.02.0001</t>
  </si>
  <si>
    <t>Υδρευση μδε</t>
  </si>
  <si>
    <t>64.01.0002</t>
  </si>
  <si>
    <t>Έξοδα Ταξίδιων χδε</t>
  </si>
  <si>
    <t>60.00.0300</t>
  </si>
  <si>
    <t>ΔΕΚΕΜΒΡΙΟΣ</t>
  </si>
  <si>
    <t>Δουλόπουλος Χρήστος &amp; ΣΙΑ ΟΕ</t>
  </si>
  <si>
    <t xml:space="preserve">Αμοιβές Δ/Χ </t>
  </si>
  <si>
    <t>Ημερήσιες Εισπράξεις</t>
  </si>
  <si>
    <t>ΓΕΝΙΚΟ ΚΑΘΟΛΙΚΟ ΜΗΝΟΣ ΔΕΚΕΜΒΡΙΟΥ 2008</t>
  </si>
  <si>
    <t xml:space="preserve">16.10.xxxx </t>
  </si>
  <si>
    <t>ομαδα 2</t>
  </si>
  <si>
    <t>ομαδα 5</t>
  </si>
  <si>
    <t>ομαδα 6</t>
  </si>
  <si>
    <t xml:space="preserve">50.00.0004 ΜΠΑΜΠΛΑΣ </t>
  </si>
  <si>
    <t>Ζαμπέτογλου</t>
  </si>
  <si>
    <t>Ευαγγέλου</t>
  </si>
  <si>
    <t>Καταβολή ενοικίου μηνός Νοεμβρίου</t>
  </si>
  <si>
    <t>Ισοζύγιο ημέρας</t>
  </si>
  <si>
    <t>64.07.0100</t>
  </si>
  <si>
    <t>50.00.0006</t>
  </si>
  <si>
    <t>Έξοδα κίνησης</t>
  </si>
  <si>
    <t>50.00.0007</t>
  </si>
  <si>
    <t>Γεωργιάδης Σταύρος</t>
  </si>
  <si>
    <t>Γεωργιάδης Στάυρος</t>
  </si>
  <si>
    <t>εξόφληση προμηθευτών</t>
  </si>
  <si>
    <t>64.98.0099</t>
  </si>
  <si>
    <t>Διάφορα έξοδα μδε</t>
  </si>
  <si>
    <t>Έξοδα ταξιδίων</t>
  </si>
  <si>
    <t>64.07.0301</t>
  </si>
  <si>
    <t>Αναλώσιμα Η/Υ</t>
  </si>
  <si>
    <t>50.00.0008</t>
  </si>
  <si>
    <t>Δουλοπουλος</t>
  </si>
  <si>
    <t>ΝΟΕΜΒΡΙΟΣ</t>
  </si>
  <si>
    <t>ΟΚΤΩΒΡΙΟΣ</t>
  </si>
  <si>
    <t>Απόδοση Φ.Π.Α. μηνός Οκτωβρίου</t>
  </si>
  <si>
    <t>61.01.0000</t>
  </si>
  <si>
    <t>62.07.0100</t>
  </si>
  <si>
    <t>Απόδοση Φ.Π.Α. Μηνός Δεκεμβρίου</t>
  </si>
  <si>
    <t>Απόδοση Φ.Π.Α. μηνός Δεκεμβρίου</t>
  </si>
  <si>
    <t>80.00.0000</t>
  </si>
  <si>
    <t>Γενική Εκμετάλλευση</t>
  </si>
  <si>
    <t>Μεταφορά των καθαρών αγορών στον 80.00.0000</t>
  </si>
  <si>
    <t>64.07.0000</t>
  </si>
  <si>
    <t>Έσοδα από αίθ.Συνεδρ 19%</t>
  </si>
  <si>
    <t>80.01.0000</t>
  </si>
  <si>
    <t>Μικτά Αποτελέσματα Εκμετάλλευσης</t>
  </si>
  <si>
    <t>80.02.0002</t>
  </si>
  <si>
    <t>Καταλογισμός Εξόδων</t>
  </si>
  <si>
    <t>86.00.0000</t>
  </si>
  <si>
    <t>Μικτά Αποτ/τα(κέρδη) Εκμετάλλ</t>
  </si>
  <si>
    <t>;</t>
  </si>
  <si>
    <t>86.99.0000</t>
  </si>
  <si>
    <t>Καθαρά Αποτελέσματα Χρήσεως (Οκτωβρίου)</t>
  </si>
  <si>
    <t>88.00.0000</t>
  </si>
  <si>
    <t>88 Αποτελέσματα προς διάθεση</t>
  </si>
  <si>
    <t>Καθαρά Κέρδη Χρήσεως (Οκτωβρίου)</t>
  </si>
  <si>
    <t>54.00.2909</t>
  </si>
  <si>
    <t>54.00.2919</t>
  </si>
  <si>
    <t>ΦΠΑ εξόδων-δαπανών 9%</t>
  </si>
  <si>
    <t xml:space="preserve">Έξοδα εκτυπώσεων </t>
  </si>
  <si>
    <t>Καθαρά Αποτελέσματα Χρήσεως (Νοεμβρίου)</t>
  </si>
  <si>
    <t>Καθαρά Κέρδη Χρήσεως (Νοεμβρίου)</t>
  </si>
  <si>
    <t>Υδρευση</t>
  </si>
  <si>
    <t>Έξοδα Κίνησης</t>
  </si>
  <si>
    <t>Κινητή Τηλεφωνία</t>
  </si>
  <si>
    <t>Ø</t>
  </si>
  <si>
    <t>33.00.ΧΧΧΧ</t>
  </si>
  <si>
    <t>40.06.ΧΧΧΧ</t>
  </si>
  <si>
    <t>50.00.0000 Έδεσμα Α.Ε</t>
  </si>
  <si>
    <t>50.00.0001 BAZZAR A.E</t>
  </si>
  <si>
    <r>
      <rPr>
        <sz val="10"/>
        <rFont val="Arial"/>
        <family val="2"/>
      </rPr>
      <t>50.00.0002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ΚΩΝ/ΝΙΔΗΣ &amp; ΣΙΑ ΟΕ</t>
    </r>
  </si>
  <si>
    <r>
      <t xml:space="preserve">50.00.0003 </t>
    </r>
    <r>
      <rPr>
        <sz val="8"/>
        <rFont val="Arial"/>
        <family val="2"/>
      </rPr>
      <t>ΖΑΜΠΕΤΟΓΛΟΥ ΑΕ</t>
    </r>
  </si>
  <si>
    <t>50.00.1000 Πέτρου Τάσος</t>
  </si>
  <si>
    <t>54.00.2908</t>
  </si>
  <si>
    <t>ΦΠΑ δαπανων -εξόδων 9%</t>
  </si>
  <si>
    <t>ΦΠΑ εξόδων-δαπανών9%</t>
  </si>
  <si>
    <t>40.02</t>
  </si>
  <si>
    <t>Οφειλόμενο μετοχικό κεφάλαιο</t>
  </si>
  <si>
    <t>40.02.0000</t>
  </si>
  <si>
    <t>40.02.0001</t>
  </si>
  <si>
    <t>40.02.0002</t>
  </si>
  <si>
    <t>Σύσταση Α.Ε.</t>
  </si>
  <si>
    <t>38.03.0000</t>
  </si>
  <si>
    <t>Καταθέσεις Όψεως</t>
  </si>
  <si>
    <t>Καταβεβλημένο μετοχικό κεφάλαιο</t>
  </si>
  <si>
    <t>80.02.0000</t>
  </si>
  <si>
    <t>Γενικά Έξοδα Διοικήσεως</t>
  </si>
  <si>
    <t>Γενικά Έξοδα Διαθέσεως</t>
  </si>
  <si>
    <t>40.02.ΧΧΧΧ</t>
  </si>
  <si>
    <t>86.00.0002</t>
  </si>
  <si>
    <t>86.00.0004</t>
  </si>
  <si>
    <t>54.03.9999</t>
  </si>
  <si>
    <t>Απόδοση Φόρου Μισθωτών Υπηρεσιών</t>
  </si>
  <si>
    <t>54.04.9999</t>
  </si>
  <si>
    <t>Απόδοση Φόρων-Τελών Αμοιβών Τρίτων</t>
  </si>
  <si>
    <t>40.00.0000</t>
  </si>
  <si>
    <t>Δουλόπουλος</t>
  </si>
  <si>
    <t>64.98.0000</t>
  </si>
  <si>
    <t>Καθαρά Αποτελέσματα Χρήσεως (Δεκεμβρίου)</t>
  </si>
  <si>
    <t>Καθαρά Κέρδη Χρήσεως (Δεκεμβρίου)</t>
  </si>
  <si>
    <t>Μεταφφορά των πρό φόρου κέρδών στον λ/σμό 88.00</t>
  </si>
  <si>
    <t>88.99</t>
  </si>
  <si>
    <t>Κέρδη προς Διάθεση</t>
  </si>
  <si>
    <t>41.02</t>
  </si>
  <si>
    <t>Τακτικό Αποθεματικό</t>
  </si>
  <si>
    <t>53.01</t>
  </si>
  <si>
    <t>Μερίσματα Πληρωτέα</t>
  </si>
  <si>
    <t>Φόρος Εισοδήματος Φορολογητέων Κερδών</t>
  </si>
  <si>
    <t>33.13.0000</t>
  </si>
  <si>
    <t>Προκαταβολή Φόρου Εισοδήματος</t>
  </si>
  <si>
    <t>54.07.0000</t>
  </si>
  <si>
    <t>88.08.0000</t>
  </si>
  <si>
    <t>Φόρος Εισοδήματος</t>
  </si>
  <si>
    <t>Πληρωμή ΙΚΑ Οκτωβρίου</t>
  </si>
  <si>
    <t>Πληρωμή ΤΑΞΥ Οκτωβρίου</t>
  </si>
  <si>
    <t>Πληρωμή Δημοτικών Τελών 9%-19%  Οκτωβρίου</t>
  </si>
  <si>
    <t>Πληρωμή Αμοιβές Μελών Δ.Σ. Φ.25% &amp; χαρτ. 1,2% Οκτωβρίου</t>
  </si>
  <si>
    <t>Πληρωμή Φόρου Αμοιβών Μελών Δ.Σ. 25% Οκτωβρίου</t>
  </si>
  <si>
    <t>Πληρωμή Χαρτόσημο Αμοιβών Δ.Σ. 1.2% Οκτωβρίου</t>
  </si>
  <si>
    <t>Πληρωμή ΙΚΑ Νοεμβρίου</t>
  </si>
  <si>
    <t>Πληρωμή ΤΑΞΥ Νοεμβρίου</t>
  </si>
  <si>
    <t>Πληρωμή Δημοτικών Τελών 9%-19%  Νοεμβρίου</t>
  </si>
  <si>
    <t>Πληρωμή ΦΜΥ, Παρακράτηση 20% λογιστή μηνός Οκτωβρίου</t>
  </si>
  <si>
    <t>Καθαρά Κέρδη Χρήσεως</t>
  </si>
  <si>
    <t>Διάφορα έξοδα xδε</t>
  </si>
  <si>
    <t>ΣΕ ΜΕΤΑΦΟΡΑ</t>
  </si>
  <si>
    <t>ΑΠΌ ΜΕΤΑΦΟΡΑ</t>
  </si>
  <si>
    <t>ΣΕ ΜΕΡΑΦΟΡΑ</t>
  </si>
  <si>
    <t>Μαράκης       (Εταιρικά Μερίδια 2500*10)</t>
  </si>
  <si>
    <t>Αργυρίου        (Εταιρικά Μερίδια 5000*10)</t>
  </si>
  <si>
    <t>Μαράκης      (Εταιρικά Μερίδια 2500*10)</t>
  </si>
  <si>
    <t>Αργυρίου      (Εταιρικά Μερίδια 5000*10)</t>
  </si>
  <si>
    <t>Βενετίδης     (Εταιρικά Μερίδια 2500*10)</t>
  </si>
  <si>
    <t>ΑΠΌ ΜΕΡΑΦΟΡΑ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</si>
</sst>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\ _€"/>
    <numFmt numFmtId="166" formatCode="0.000"/>
    <numFmt numFmtId="167" formatCode="0.0000"/>
    <numFmt numFmtId="168" formatCode="#,##0.0"/>
    <numFmt numFmtId="169" formatCode="#,##0.000"/>
    <numFmt numFmtId="170" formatCode="[$-408]h:mm:ss\ AM/PM"/>
    <numFmt numFmtId="171" formatCode="00000"/>
  </numFmts>
  <fonts count="53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sz val="11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color indexed="52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b/>
      <sz val="11"/>
      <color rgb="FFFA7D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hair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1" applyNumberFormat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4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Alignment="1">
      <alignment/>
    </xf>
    <xf numFmtId="0" fontId="7" fillId="0" borderId="18" xfId="0" applyFont="1" applyBorder="1" applyAlignment="1">
      <alignment/>
    </xf>
    <xf numFmtId="0" fontId="1" fillId="0" borderId="0" xfId="0" applyFont="1" applyAlignment="1">
      <alignment horizontal="center"/>
    </xf>
    <xf numFmtId="2" fontId="0" fillId="0" borderId="11" xfId="0" applyNumberFormat="1" applyBorder="1" applyAlignment="1">
      <alignment horizontal="right"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Border="1" applyAlignment="1">
      <alignment/>
    </xf>
    <xf numFmtId="0" fontId="4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0" xfId="0" applyFont="1" applyBorder="1" applyAlignment="1" applyProtection="1">
      <alignment horizontal="left"/>
      <protection/>
    </xf>
    <xf numFmtId="2" fontId="0" fillId="0" borderId="17" xfId="0" applyNumberFormat="1" applyBorder="1" applyAlignment="1">
      <alignment horizontal="right"/>
    </xf>
    <xf numFmtId="2" fontId="7" fillId="0" borderId="17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2" fontId="7" fillId="0" borderId="17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/>
    </xf>
    <xf numFmtId="2" fontId="7" fillId="0" borderId="11" xfId="0" applyNumberFormat="1" applyFont="1" applyBorder="1" applyAlignment="1">
      <alignment horizontal="right"/>
    </xf>
    <xf numFmtId="2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7" xfId="0" applyFont="1" applyBorder="1" applyAlignment="1">
      <alignment horizontal="center"/>
    </xf>
    <xf numFmtId="2" fontId="7" fillId="0" borderId="0" xfId="0" applyNumberFormat="1" applyFont="1" applyAlignment="1">
      <alignment horizontal="right"/>
    </xf>
    <xf numFmtId="0" fontId="7" fillId="0" borderId="23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22" xfId="0" applyNumberFormat="1" applyFont="1" applyBorder="1" applyAlignment="1">
      <alignment horizontal="right"/>
    </xf>
    <xf numFmtId="0" fontId="4" fillId="0" borderId="0" xfId="33" applyFont="1" applyBorder="1">
      <alignment/>
      <protection/>
    </xf>
    <xf numFmtId="0" fontId="4" fillId="0" borderId="0" xfId="33" applyFont="1">
      <alignment/>
      <protection/>
    </xf>
    <xf numFmtId="0" fontId="4" fillId="0" borderId="0" xfId="33" applyFont="1" applyFill="1" applyBorder="1">
      <alignment/>
      <protection/>
    </xf>
    <xf numFmtId="0" fontId="4" fillId="0" borderId="10" xfId="33" applyFont="1" applyBorder="1">
      <alignment/>
      <protection/>
    </xf>
    <xf numFmtId="0" fontId="4" fillId="0" borderId="13" xfId="33" applyFont="1" applyBorder="1">
      <alignment/>
      <protection/>
    </xf>
    <xf numFmtId="0" fontId="4" fillId="0" borderId="11" xfId="33" applyFont="1" applyBorder="1">
      <alignment/>
      <protection/>
    </xf>
    <xf numFmtId="0" fontId="4" fillId="0" borderId="10" xfId="33" applyFont="1" applyFill="1" applyBorder="1">
      <alignment/>
      <protection/>
    </xf>
    <xf numFmtId="14" fontId="3" fillId="0" borderId="0" xfId="0" applyNumberFormat="1" applyFont="1" applyAlignment="1">
      <alignment/>
    </xf>
    <xf numFmtId="14" fontId="8" fillId="0" borderId="0" xfId="0" applyNumberFormat="1" applyFont="1" applyAlignment="1">
      <alignment/>
    </xf>
    <xf numFmtId="14" fontId="8" fillId="0" borderId="0" xfId="33" applyNumberFormat="1" applyFont="1" applyAlignment="1">
      <alignment horizontal="center"/>
      <protection/>
    </xf>
    <xf numFmtId="0" fontId="10" fillId="0" borderId="10" xfId="33" applyFont="1" applyBorder="1">
      <alignment/>
      <protection/>
    </xf>
    <xf numFmtId="0" fontId="4" fillId="0" borderId="15" xfId="33" applyFont="1" applyBorder="1">
      <alignment/>
      <protection/>
    </xf>
    <xf numFmtId="14" fontId="3" fillId="0" borderId="0" xfId="33" applyNumberFormat="1" applyFont="1" applyAlignment="1">
      <alignment horizontal="center"/>
      <protection/>
    </xf>
    <xf numFmtId="2" fontId="0" fillId="0" borderId="17" xfId="0" applyNumberFormat="1" applyBorder="1" applyAlignment="1">
      <alignment/>
    </xf>
    <xf numFmtId="0" fontId="4" fillId="0" borderId="24" xfId="0" applyFont="1" applyBorder="1" applyAlignment="1">
      <alignment/>
    </xf>
    <xf numFmtId="2" fontId="0" fillId="0" borderId="0" xfId="0" applyNumberFormat="1" applyAlignment="1">
      <alignment/>
    </xf>
    <xf numFmtId="2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2" fontId="0" fillId="0" borderId="26" xfId="0" applyNumberForma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2" fontId="52" fillId="0" borderId="28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2" fontId="7" fillId="0" borderId="29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12" fillId="0" borderId="25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7" fillId="33" borderId="0" xfId="0" applyFont="1" applyFill="1" applyAlignment="1">
      <alignment horizontal="center"/>
    </xf>
    <xf numFmtId="0" fontId="7" fillId="33" borderId="17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2" fontId="7" fillId="33" borderId="17" xfId="0" applyNumberFormat="1" applyFont="1" applyFill="1" applyBorder="1" applyAlignment="1">
      <alignment horizontal="right"/>
    </xf>
    <xf numFmtId="2" fontId="7" fillId="33" borderId="0" xfId="0" applyNumberFormat="1" applyFont="1" applyFill="1" applyBorder="1" applyAlignment="1">
      <alignment horizontal="right"/>
    </xf>
    <xf numFmtId="0" fontId="7" fillId="33" borderId="11" xfId="0" applyFont="1" applyFill="1" applyBorder="1" applyAlignment="1">
      <alignment horizontal="center"/>
    </xf>
    <xf numFmtId="4" fontId="0" fillId="0" borderId="11" xfId="0" applyNumberFormat="1" applyBorder="1" applyAlignment="1">
      <alignment/>
    </xf>
    <xf numFmtId="0" fontId="7" fillId="0" borderId="10" xfId="0" applyFont="1" applyBorder="1" applyAlignment="1">
      <alignment horizontal="center"/>
    </xf>
    <xf numFmtId="4" fontId="4" fillId="0" borderId="0" xfId="0" applyNumberFormat="1" applyFont="1" applyAlignment="1">
      <alignment/>
    </xf>
    <xf numFmtId="0" fontId="7" fillId="33" borderId="0" xfId="0" applyFont="1" applyFill="1" applyAlignment="1">
      <alignment horizontal="right"/>
    </xf>
    <xf numFmtId="2" fontId="0" fillId="0" borderId="0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7" fillId="0" borderId="24" xfId="0" applyNumberFormat="1" applyFont="1" applyBorder="1" applyAlignment="1">
      <alignment/>
    </xf>
    <xf numFmtId="2" fontId="0" fillId="0" borderId="22" xfId="0" applyNumberFormat="1" applyFont="1" applyBorder="1" applyAlignment="1">
      <alignment/>
    </xf>
    <xf numFmtId="2" fontId="0" fillId="0" borderId="26" xfId="0" applyNumberFormat="1" applyFont="1" applyBorder="1" applyAlignment="1">
      <alignment/>
    </xf>
    <xf numFmtId="0" fontId="7" fillId="0" borderId="22" xfId="0" applyFont="1" applyBorder="1" applyAlignment="1">
      <alignment horizontal="right"/>
    </xf>
    <xf numFmtId="2" fontId="7" fillId="0" borderId="10" xfId="0" applyNumberFormat="1" applyFont="1" applyBorder="1" applyAlignment="1">
      <alignment/>
    </xf>
    <xf numFmtId="0" fontId="7" fillId="0" borderId="22" xfId="0" applyFont="1" applyBorder="1" applyAlignment="1">
      <alignment horizontal="center"/>
    </xf>
    <xf numFmtId="2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2" fontId="0" fillId="0" borderId="21" xfId="0" applyNumberFormat="1" applyBorder="1" applyAlignment="1">
      <alignment/>
    </xf>
    <xf numFmtId="2" fontId="7" fillId="0" borderId="21" xfId="0" applyNumberFormat="1" applyFont="1" applyBorder="1" applyAlignment="1">
      <alignment/>
    </xf>
    <xf numFmtId="2" fontId="0" fillId="0" borderId="30" xfId="0" applyNumberFormat="1" applyBorder="1" applyAlignment="1">
      <alignment/>
    </xf>
    <xf numFmtId="0" fontId="7" fillId="0" borderId="30" xfId="0" applyFont="1" applyBorder="1" applyAlignment="1">
      <alignment horizontal="center"/>
    </xf>
    <xf numFmtId="0" fontId="7" fillId="0" borderId="30" xfId="0" applyFont="1" applyBorder="1" applyAlignment="1">
      <alignment horizontal="righ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2" fontId="4" fillId="0" borderId="30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9" xfId="0" applyFont="1" applyBorder="1" applyAlignment="1">
      <alignment/>
    </xf>
    <xf numFmtId="0" fontId="12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4" fillId="0" borderId="10" xfId="0" applyNumberFormat="1" applyFont="1" applyBorder="1" applyAlignment="1">
      <alignment horizontal="center"/>
    </xf>
    <xf numFmtId="4" fontId="4" fillId="0" borderId="12" xfId="33" applyNumberFormat="1" applyFont="1" applyBorder="1">
      <alignment/>
      <protection/>
    </xf>
    <xf numFmtId="4" fontId="4" fillId="0" borderId="32" xfId="33" applyNumberFormat="1" applyFont="1" applyBorder="1">
      <alignment/>
      <protection/>
    </xf>
    <xf numFmtId="4" fontId="4" fillId="0" borderId="11" xfId="33" applyNumberFormat="1" applyFont="1" applyBorder="1">
      <alignment/>
      <protection/>
    </xf>
    <xf numFmtId="4" fontId="4" fillId="0" borderId="0" xfId="0" applyNumberFormat="1" applyFont="1" applyBorder="1" applyAlignment="1">
      <alignment horizontal="center"/>
    </xf>
    <xf numFmtId="0" fontId="4" fillId="0" borderId="33" xfId="0" applyFont="1" applyBorder="1" applyAlignment="1">
      <alignment/>
    </xf>
    <xf numFmtId="4" fontId="4" fillId="0" borderId="28" xfId="0" applyNumberFormat="1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4" fontId="4" fillId="0" borderId="34" xfId="0" applyNumberFormat="1" applyFont="1" applyBorder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24" xfId="0" applyNumberFormat="1" applyFont="1" applyBorder="1" applyAlignment="1">
      <alignment/>
    </xf>
    <xf numFmtId="0" fontId="4" fillId="0" borderId="35" xfId="0" applyFont="1" applyBorder="1" applyAlignment="1">
      <alignment/>
    </xf>
    <xf numFmtId="0" fontId="0" fillId="0" borderId="15" xfId="0" applyBorder="1" applyAlignment="1">
      <alignment/>
    </xf>
    <xf numFmtId="0" fontId="4" fillId="0" borderId="27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4" fontId="4" fillId="0" borderId="21" xfId="0" applyNumberFormat="1" applyFont="1" applyBorder="1" applyAlignment="1">
      <alignment/>
    </xf>
    <xf numFmtId="0" fontId="11" fillId="0" borderId="36" xfId="0" applyFont="1" applyBorder="1" applyAlignment="1">
      <alignment/>
    </xf>
    <xf numFmtId="4" fontId="4" fillId="0" borderId="38" xfId="0" applyNumberFormat="1" applyFont="1" applyBorder="1" applyAlignment="1">
      <alignment/>
    </xf>
    <xf numFmtId="49" fontId="11" fillId="0" borderId="10" xfId="0" applyNumberFormat="1" applyFont="1" applyBorder="1" applyAlignment="1">
      <alignment/>
    </xf>
    <xf numFmtId="4" fontId="4" fillId="0" borderId="39" xfId="0" applyNumberFormat="1" applyFont="1" applyBorder="1" applyAlignment="1">
      <alignment/>
    </xf>
    <xf numFmtId="4" fontId="4" fillId="0" borderId="40" xfId="0" applyNumberFormat="1" applyFont="1" applyBorder="1" applyAlignment="1">
      <alignment/>
    </xf>
    <xf numFmtId="4" fontId="4" fillId="0" borderId="41" xfId="0" applyNumberFormat="1" applyFont="1" applyBorder="1" applyAlignment="1">
      <alignment/>
    </xf>
    <xf numFmtId="4" fontId="4" fillId="0" borderId="42" xfId="0" applyNumberFormat="1" applyFont="1" applyBorder="1" applyAlignment="1">
      <alignment/>
    </xf>
    <xf numFmtId="4" fontId="4" fillId="0" borderId="43" xfId="0" applyNumberFormat="1" applyFont="1" applyBorder="1" applyAlignment="1">
      <alignment/>
    </xf>
    <xf numFmtId="4" fontId="0" fillId="0" borderId="26" xfId="0" applyNumberFormat="1" applyBorder="1" applyAlignment="1">
      <alignment/>
    </xf>
    <xf numFmtId="0" fontId="0" fillId="0" borderId="14" xfId="0" applyBorder="1" applyAlignment="1">
      <alignment/>
    </xf>
    <xf numFmtId="4" fontId="0" fillId="0" borderId="28" xfId="0" applyNumberFormat="1" applyBorder="1" applyAlignment="1">
      <alignment/>
    </xf>
    <xf numFmtId="4" fontId="0" fillId="0" borderId="0" xfId="0" applyNumberFormat="1" applyAlignment="1">
      <alignment horizontal="center"/>
    </xf>
    <xf numFmtId="0" fontId="4" fillId="0" borderId="44" xfId="0" applyFont="1" applyBorder="1" applyAlignment="1">
      <alignment/>
    </xf>
    <xf numFmtId="0" fontId="0" fillId="0" borderId="36" xfId="0" applyBorder="1" applyAlignment="1">
      <alignment/>
    </xf>
    <xf numFmtId="0" fontId="0" fillId="0" borderId="44" xfId="0" applyBorder="1" applyAlignment="1">
      <alignment/>
    </xf>
    <xf numFmtId="0" fontId="0" fillId="0" borderId="19" xfId="0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33" applyFont="1" applyAlignment="1">
      <alignment horizontal="left"/>
      <protection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24" xfId="0" applyFont="1" applyBorder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6;&#973;&#955;&#955;&#959;%20&#956;&#949;&#961;&#953;&#963;&#956;&#959;&#96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ΥΛΛΟ ΜΕΡΙΣΜΟΥ!!!"/>
      <sheetName val="ΚΑΘΟΛΙΚΑ ΟΛΩΝ ΜΗΝΩΝ"/>
      <sheetName val="καθολικο οκτωβριοσ"/>
      <sheetName val="καθολικο νοεμβριοσ"/>
      <sheetName val="καθολικο δεκεμβριοσ"/>
      <sheetName val="IRMAR KAΘ 10"/>
      <sheetName val="IRMAR KAΘ 11"/>
      <sheetName val="IRMAR ΚΑΘ 12"/>
    </sheetNames>
    <sheetDataSet>
      <sheetData sheetId="0">
        <row r="20">
          <cell r="D20">
            <v>10552.710000000001</v>
          </cell>
          <cell r="E20">
            <v>7386.8935</v>
          </cell>
          <cell r="F20">
            <v>3165.8115</v>
          </cell>
        </row>
        <row r="47">
          <cell r="D47">
            <v>8163.835</v>
          </cell>
          <cell r="E47">
            <v>5714.6845</v>
          </cell>
          <cell r="F47">
            <v>2449.1504999999997</v>
          </cell>
        </row>
        <row r="74">
          <cell r="D74">
            <v>13714.14</v>
          </cell>
          <cell r="E74">
            <v>9599.898</v>
          </cell>
          <cell r="F74">
            <v>4114.241999999999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7"/>
  <sheetViews>
    <sheetView view="pageLayout" workbookViewId="0" topLeftCell="A325">
      <selection activeCell="E48" sqref="E48"/>
    </sheetView>
  </sheetViews>
  <sheetFormatPr defaultColWidth="9.140625" defaultRowHeight="12.75"/>
  <cols>
    <col min="1" max="1" width="11.421875" style="0" customWidth="1"/>
    <col min="2" max="2" width="10.00390625" style="0" customWidth="1"/>
    <col min="6" max="6" width="8.421875" style="0" customWidth="1"/>
    <col min="7" max="7" width="9.140625" style="7" customWidth="1"/>
    <col min="8" max="8" width="10.140625" style="107" customWidth="1"/>
    <col min="9" max="9" width="10.7109375" style="107" bestFit="1" customWidth="1"/>
  </cols>
  <sheetData>
    <row r="1" spans="1:6" ht="18">
      <c r="A1" s="178" t="s">
        <v>0</v>
      </c>
      <c r="B1" s="178"/>
      <c r="C1" s="178"/>
      <c r="D1" s="178"/>
      <c r="E1" s="178"/>
      <c r="F1" s="178"/>
    </row>
    <row r="2" spans="1:4" ht="15.75">
      <c r="A2" s="177" t="s">
        <v>182</v>
      </c>
      <c r="B2" s="177"/>
      <c r="C2" s="24"/>
      <c r="D2" s="24"/>
    </row>
    <row r="3" spans="1:9" ht="15">
      <c r="A3" s="1"/>
      <c r="B3" s="5">
        <v>39722</v>
      </c>
      <c r="C3" s="1"/>
      <c r="D3" s="1"/>
      <c r="E3" s="1"/>
      <c r="F3" s="1"/>
      <c r="H3" s="146" t="s">
        <v>3</v>
      </c>
      <c r="I3" s="146" t="s">
        <v>4</v>
      </c>
    </row>
    <row r="4" spans="1:9" ht="15">
      <c r="A4" s="6" t="s">
        <v>1</v>
      </c>
      <c r="B4" s="7"/>
      <c r="C4" s="7"/>
      <c r="D4" s="7"/>
      <c r="E4" s="7"/>
      <c r="F4" s="8"/>
      <c r="G4" s="9"/>
      <c r="H4" s="75"/>
      <c r="I4" s="74"/>
    </row>
    <row r="5" spans="1:9" ht="15">
      <c r="A5" s="7" t="s">
        <v>2</v>
      </c>
      <c r="B5" s="7"/>
      <c r="C5" s="7"/>
      <c r="D5" s="7"/>
      <c r="E5" s="7"/>
      <c r="F5" s="10"/>
      <c r="G5" s="75"/>
      <c r="H5" s="75">
        <v>100000</v>
      </c>
      <c r="I5" s="74"/>
    </row>
    <row r="6" spans="1:9" ht="15">
      <c r="A6" s="7" t="s">
        <v>66</v>
      </c>
      <c r="B6" s="175" t="s">
        <v>278</v>
      </c>
      <c r="C6" s="175"/>
      <c r="D6" s="175"/>
      <c r="E6" s="175"/>
      <c r="F6" s="176"/>
      <c r="G6" s="75">
        <v>50000</v>
      </c>
      <c r="H6" s="74"/>
      <c r="I6" s="74"/>
    </row>
    <row r="7" spans="1:9" ht="15">
      <c r="A7" s="7" t="s">
        <v>67</v>
      </c>
      <c r="B7" s="175" t="s">
        <v>5</v>
      </c>
      <c r="C7" s="175"/>
      <c r="D7" s="175"/>
      <c r="E7" s="175"/>
      <c r="F7" s="176"/>
      <c r="G7" s="75">
        <v>25000</v>
      </c>
      <c r="H7" s="74"/>
      <c r="I7" s="74"/>
    </row>
    <row r="8" spans="1:9" ht="15">
      <c r="A8" s="7" t="s">
        <v>68</v>
      </c>
      <c r="B8" s="175" t="s">
        <v>277</v>
      </c>
      <c r="C8" s="175"/>
      <c r="D8" s="175"/>
      <c r="E8" s="175"/>
      <c r="F8" s="176"/>
      <c r="G8" s="78">
        <v>25000</v>
      </c>
      <c r="H8" s="74"/>
      <c r="I8" s="74"/>
    </row>
    <row r="9" spans="1:9" ht="15">
      <c r="A9" s="7"/>
      <c r="B9" s="7" t="s">
        <v>225</v>
      </c>
      <c r="C9" s="12" t="s">
        <v>226</v>
      </c>
      <c r="D9" s="12"/>
      <c r="E9" s="12"/>
      <c r="F9" s="13"/>
      <c r="G9" s="75"/>
      <c r="H9" s="74"/>
      <c r="I9" s="74">
        <v>100000</v>
      </c>
    </row>
    <row r="10" spans="1:9" ht="15">
      <c r="A10" s="7"/>
      <c r="B10" s="7" t="s">
        <v>227</v>
      </c>
      <c r="C10" s="175" t="s">
        <v>280</v>
      </c>
      <c r="D10" s="175"/>
      <c r="E10" s="175"/>
      <c r="F10" s="176"/>
      <c r="G10" s="79">
        <v>50000</v>
      </c>
      <c r="H10" s="74"/>
      <c r="I10" s="74"/>
    </row>
    <row r="11" spans="1:9" ht="15">
      <c r="A11" s="7"/>
      <c r="B11" s="7" t="s">
        <v>228</v>
      </c>
      <c r="C11" s="175" t="s">
        <v>281</v>
      </c>
      <c r="D11" s="175"/>
      <c r="E11" s="175"/>
      <c r="F11" s="176"/>
      <c r="G11" s="79">
        <v>25000</v>
      </c>
      <c r="H11" s="74"/>
      <c r="I11" s="74"/>
    </row>
    <row r="12" spans="1:9" ht="15">
      <c r="A12" s="7"/>
      <c r="B12" s="7" t="s">
        <v>229</v>
      </c>
      <c r="C12" s="175" t="s">
        <v>279</v>
      </c>
      <c r="D12" s="175"/>
      <c r="E12" s="175"/>
      <c r="F12" s="176"/>
      <c r="G12" s="77">
        <v>25000</v>
      </c>
      <c r="H12" s="74"/>
      <c r="I12" s="74"/>
    </row>
    <row r="13" spans="1:9" ht="15">
      <c r="A13" s="7" t="s">
        <v>230</v>
      </c>
      <c r="B13" s="7"/>
      <c r="C13" s="97"/>
      <c r="D13" s="97"/>
      <c r="E13" s="97"/>
      <c r="F13" s="98"/>
      <c r="G13" s="79"/>
      <c r="H13" s="74"/>
      <c r="I13" s="74"/>
    </row>
    <row r="14" spans="1:9" ht="15">
      <c r="A14" s="14"/>
      <c r="B14" s="5">
        <v>39722</v>
      </c>
      <c r="C14" s="14"/>
      <c r="D14" s="14"/>
      <c r="E14" s="14"/>
      <c r="F14" s="15"/>
      <c r="G14" s="9"/>
      <c r="H14" s="74"/>
      <c r="I14" s="74"/>
    </row>
    <row r="15" spans="1:9" ht="15">
      <c r="A15" s="7" t="s">
        <v>7</v>
      </c>
      <c r="B15" s="7"/>
      <c r="C15" s="7"/>
      <c r="D15" s="7"/>
      <c r="E15" s="7"/>
      <c r="F15" s="10"/>
      <c r="G15" s="9"/>
      <c r="H15" s="74"/>
      <c r="I15" s="74"/>
    </row>
    <row r="16" spans="1:9" ht="15">
      <c r="A16" s="7" t="s">
        <v>231</v>
      </c>
      <c r="B16" s="7" t="s">
        <v>232</v>
      </c>
      <c r="C16" s="7"/>
      <c r="D16" s="7"/>
      <c r="E16" s="7"/>
      <c r="F16" s="10"/>
      <c r="G16" s="9"/>
      <c r="H16" s="74">
        <v>100000</v>
      </c>
      <c r="I16" s="74"/>
    </row>
    <row r="17" spans="1:9" ht="15">
      <c r="A17" s="7"/>
      <c r="B17" s="6" t="s">
        <v>1</v>
      </c>
      <c r="C17" s="7"/>
      <c r="D17" s="7"/>
      <c r="E17" s="7"/>
      <c r="F17" s="10"/>
      <c r="G17" s="9"/>
      <c r="H17" s="75"/>
      <c r="I17" s="74"/>
    </row>
    <row r="18" spans="1:9" ht="15">
      <c r="A18" s="7"/>
      <c r="B18" s="7" t="s">
        <v>9</v>
      </c>
      <c r="C18" s="175" t="s">
        <v>10</v>
      </c>
      <c r="D18" s="175"/>
      <c r="E18" s="175"/>
      <c r="F18" s="176"/>
      <c r="G18" s="6"/>
      <c r="H18" s="74"/>
      <c r="I18" s="74">
        <v>100000</v>
      </c>
    </row>
    <row r="19" spans="1:9" ht="15">
      <c r="A19" s="7"/>
      <c r="B19" s="7" t="s">
        <v>66</v>
      </c>
      <c r="C19" s="175" t="s">
        <v>280</v>
      </c>
      <c r="D19" s="175"/>
      <c r="E19" s="175"/>
      <c r="F19" s="176"/>
      <c r="G19" s="76">
        <v>50000</v>
      </c>
      <c r="H19" s="74"/>
      <c r="I19" s="74"/>
    </row>
    <row r="20" spans="1:9" ht="15">
      <c r="A20" s="7"/>
      <c r="B20" s="7" t="s">
        <v>67</v>
      </c>
      <c r="C20" s="175" t="s">
        <v>281</v>
      </c>
      <c r="D20" s="175"/>
      <c r="E20" s="175"/>
      <c r="F20" s="176"/>
      <c r="G20" s="76">
        <v>25000</v>
      </c>
      <c r="H20" s="74"/>
      <c r="I20" s="74"/>
    </row>
    <row r="21" spans="1:9" ht="15">
      <c r="A21" s="7"/>
      <c r="B21" s="7" t="s">
        <v>68</v>
      </c>
      <c r="C21" s="175" t="s">
        <v>279</v>
      </c>
      <c r="D21" s="175"/>
      <c r="E21" s="175"/>
      <c r="F21" s="176"/>
      <c r="G21" s="77">
        <v>25000</v>
      </c>
      <c r="H21" s="74"/>
      <c r="I21" s="74"/>
    </row>
    <row r="22" spans="1:9" ht="15">
      <c r="A22" s="14"/>
      <c r="B22" s="5">
        <v>39722</v>
      </c>
      <c r="C22" s="14"/>
      <c r="D22" s="14"/>
      <c r="E22" s="14"/>
      <c r="F22" s="15"/>
      <c r="G22" s="79"/>
      <c r="H22" s="75"/>
      <c r="I22" s="74"/>
    </row>
    <row r="23" spans="1:9" ht="15">
      <c r="A23" s="7" t="s">
        <v>225</v>
      </c>
      <c r="B23" s="12" t="s">
        <v>226</v>
      </c>
      <c r="C23" s="12"/>
      <c r="D23" s="12"/>
      <c r="E23" s="13"/>
      <c r="F23" s="4"/>
      <c r="G23" s="75"/>
      <c r="H23" s="74">
        <v>100000</v>
      </c>
      <c r="I23" s="74"/>
    </row>
    <row r="24" spans="1:9" ht="15">
      <c r="A24" s="7" t="s">
        <v>227</v>
      </c>
      <c r="B24" s="175" t="s">
        <v>280</v>
      </c>
      <c r="C24" s="175"/>
      <c r="D24" s="175"/>
      <c r="E24" s="176"/>
      <c r="F24" s="4"/>
      <c r="G24" s="79">
        <v>50000</v>
      </c>
      <c r="H24" s="74"/>
      <c r="I24" s="74"/>
    </row>
    <row r="25" spans="1:9" ht="15">
      <c r="A25" s="7" t="s">
        <v>228</v>
      </c>
      <c r="B25" s="175" t="s">
        <v>281</v>
      </c>
      <c r="C25" s="175"/>
      <c r="D25" s="175"/>
      <c r="E25" s="176"/>
      <c r="F25" s="4"/>
      <c r="G25" s="79">
        <v>25000</v>
      </c>
      <c r="H25" s="74"/>
      <c r="I25" s="74"/>
    </row>
    <row r="26" spans="1:9" ht="15">
      <c r="A26" s="7" t="s">
        <v>229</v>
      </c>
      <c r="B26" s="175" t="s">
        <v>279</v>
      </c>
      <c r="C26" s="175"/>
      <c r="D26" s="175"/>
      <c r="E26" s="176"/>
      <c r="G26" s="77">
        <v>25000</v>
      </c>
      <c r="H26" s="74"/>
      <c r="I26" s="74"/>
    </row>
    <row r="27" spans="1:9" ht="15">
      <c r="A27" s="7"/>
      <c r="B27" s="7" t="s">
        <v>6</v>
      </c>
      <c r="C27" s="97"/>
      <c r="D27" s="97"/>
      <c r="E27" s="97"/>
      <c r="F27" s="98"/>
      <c r="G27" s="147"/>
      <c r="H27" s="75"/>
      <c r="I27" s="74"/>
    </row>
    <row r="28" spans="1:9" ht="15">
      <c r="A28" s="7"/>
      <c r="B28" s="7" t="s">
        <v>244</v>
      </c>
      <c r="C28" s="97" t="s">
        <v>233</v>
      </c>
      <c r="D28" s="97"/>
      <c r="E28" s="97"/>
      <c r="F28" s="98"/>
      <c r="G28" s="28"/>
      <c r="H28" s="75"/>
      <c r="I28" s="74">
        <v>100000</v>
      </c>
    </row>
    <row r="29" spans="1:9" ht="15">
      <c r="A29" s="14"/>
      <c r="B29" s="5">
        <v>39722</v>
      </c>
      <c r="C29" s="14"/>
      <c r="D29" s="14"/>
      <c r="E29" s="14"/>
      <c r="F29" s="15"/>
      <c r="G29" s="28"/>
      <c r="H29" s="75"/>
      <c r="I29" s="74"/>
    </row>
    <row r="30" spans="1:9" ht="15">
      <c r="A30" s="7" t="s">
        <v>55</v>
      </c>
      <c r="B30" s="6" t="s">
        <v>8</v>
      </c>
      <c r="C30" s="97"/>
      <c r="D30" s="97"/>
      <c r="E30" s="97"/>
      <c r="F30" s="98"/>
      <c r="G30" s="28"/>
      <c r="H30" s="75">
        <v>100000</v>
      </c>
      <c r="I30" s="74"/>
    </row>
    <row r="31" spans="1:9" ht="15">
      <c r="A31" s="7"/>
      <c r="B31" s="7" t="s">
        <v>231</v>
      </c>
      <c r="C31" s="7" t="s">
        <v>232</v>
      </c>
      <c r="D31" s="97"/>
      <c r="E31" s="97"/>
      <c r="F31" s="98"/>
      <c r="G31" s="28"/>
      <c r="H31" s="75"/>
      <c r="I31" s="74">
        <v>100000</v>
      </c>
    </row>
    <row r="32" spans="1:9" ht="15">
      <c r="A32" s="14"/>
      <c r="B32" s="5">
        <v>39723</v>
      </c>
      <c r="C32" s="14"/>
      <c r="D32" s="14"/>
      <c r="E32" s="14"/>
      <c r="F32" s="15"/>
      <c r="G32" s="9"/>
      <c r="H32" s="75"/>
      <c r="I32" s="74"/>
    </row>
    <row r="33" spans="1:9" ht="15">
      <c r="A33" s="7" t="s">
        <v>69</v>
      </c>
      <c r="B33" s="7" t="s">
        <v>12</v>
      </c>
      <c r="C33" s="7"/>
      <c r="D33" s="7"/>
      <c r="E33" s="7"/>
      <c r="F33" s="10"/>
      <c r="G33" s="9"/>
      <c r="H33" s="75">
        <v>3706.4</v>
      </c>
      <c r="I33" s="74"/>
    </row>
    <row r="34" spans="1:9" ht="15">
      <c r="A34" s="7"/>
      <c r="B34" s="7" t="s">
        <v>55</v>
      </c>
      <c r="C34" s="7" t="s">
        <v>13</v>
      </c>
      <c r="D34" s="7"/>
      <c r="E34" s="7"/>
      <c r="F34" s="10"/>
      <c r="G34" s="9"/>
      <c r="H34" s="75"/>
      <c r="I34" s="74">
        <v>3706.4</v>
      </c>
    </row>
    <row r="35" spans="1:9" ht="15">
      <c r="A35" s="14"/>
      <c r="B35" s="5">
        <v>39723</v>
      </c>
      <c r="C35" s="14"/>
      <c r="D35" s="14"/>
      <c r="E35" s="14"/>
      <c r="F35" s="15"/>
      <c r="G35" s="9"/>
      <c r="H35" s="75"/>
      <c r="I35" s="74"/>
    </row>
    <row r="36" spans="1:9" ht="15">
      <c r="A36" s="7" t="s">
        <v>11</v>
      </c>
      <c r="B36" s="7" t="s">
        <v>15</v>
      </c>
      <c r="C36" s="7"/>
      <c r="D36" s="7"/>
      <c r="E36" s="7"/>
      <c r="F36" s="10"/>
      <c r="G36" s="9"/>
      <c r="H36" s="75"/>
      <c r="I36" s="74"/>
    </row>
    <row r="37" spans="1:9" ht="15">
      <c r="A37" s="7" t="s">
        <v>72</v>
      </c>
      <c r="B37" s="7" t="s">
        <v>16</v>
      </c>
      <c r="C37" s="7"/>
      <c r="D37" s="7"/>
      <c r="E37" s="7"/>
      <c r="F37" s="10"/>
      <c r="G37" s="9"/>
      <c r="H37" s="75">
        <v>3000</v>
      </c>
      <c r="I37" s="74"/>
    </row>
    <row r="38" spans="1:9" ht="15">
      <c r="A38" s="7" t="s">
        <v>14</v>
      </c>
      <c r="B38" s="7" t="s">
        <v>17</v>
      </c>
      <c r="C38" s="7"/>
      <c r="D38" s="7"/>
      <c r="E38" s="7"/>
      <c r="F38" s="10"/>
      <c r="G38" s="9"/>
      <c r="H38" s="75"/>
      <c r="I38" s="74"/>
    </row>
    <row r="39" spans="1:9" ht="15">
      <c r="A39" s="7" t="s">
        <v>73</v>
      </c>
      <c r="B39" s="7" t="s">
        <v>125</v>
      </c>
      <c r="C39" s="7"/>
      <c r="D39" s="7"/>
      <c r="E39" s="7"/>
      <c r="F39" s="10"/>
      <c r="G39" s="9"/>
      <c r="H39" s="75">
        <v>108</v>
      </c>
      <c r="I39" s="74"/>
    </row>
    <row r="40" spans="1:9" ht="15">
      <c r="A40" s="6"/>
      <c r="B40" s="7" t="s">
        <v>55</v>
      </c>
      <c r="C40" s="6" t="s">
        <v>8</v>
      </c>
      <c r="D40" s="6"/>
      <c r="E40" s="6"/>
      <c r="F40" s="10"/>
      <c r="G40" s="9"/>
      <c r="H40" s="75"/>
      <c r="I40" s="74">
        <v>3108</v>
      </c>
    </row>
    <row r="41" spans="1:9" ht="15">
      <c r="A41" s="16" t="s">
        <v>18</v>
      </c>
      <c r="B41" s="7"/>
      <c r="C41" s="6"/>
      <c r="D41" s="6"/>
      <c r="E41" s="6"/>
      <c r="F41" s="10"/>
      <c r="G41" s="9"/>
      <c r="H41" s="75"/>
      <c r="I41" s="74"/>
    </row>
    <row r="42" spans="1:9" ht="15">
      <c r="A42" s="14"/>
      <c r="B42" s="5">
        <v>39725</v>
      </c>
      <c r="C42" s="14"/>
      <c r="D42" s="14"/>
      <c r="E42" s="14"/>
      <c r="F42" s="15"/>
      <c r="G42" s="9"/>
      <c r="H42" s="74"/>
      <c r="I42" s="74"/>
    </row>
    <row r="43" spans="1:9" ht="15">
      <c r="A43" s="16" t="s">
        <v>191</v>
      </c>
      <c r="B43" s="7" t="s">
        <v>20</v>
      </c>
      <c r="C43" s="7"/>
      <c r="D43" s="81"/>
      <c r="E43" s="81"/>
      <c r="F43" s="85"/>
      <c r="G43" s="9"/>
      <c r="H43" s="74">
        <v>162</v>
      </c>
      <c r="I43" s="74"/>
    </row>
    <row r="44" spans="1:9" ht="15">
      <c r="A44" s="16" t="s">
        <v>206</v>
      </c>
      <c r="B44" s="7" t="s">
        <v>78</v>
      </c>
      <c r="C44" s="7"/>
      <c r="D44" s="81"/>
      <c r="E44" s="81"/>
      <c r="F44" s="85"/>
      <c r="G44" s="9"/>
      <c r="H44" s="74">
        <v>30.78</v>
      </c>
      <c r="I44" s="74"/>
    </row>
    <row r="45" spans="1:9" ht="15">
      <c r="A45" s="7"/>
      <c r="B45" s="7" t="s">
        <v>55</v>
      </c>
      <c r="C45" s="7" t="s">
        <v>8</v>
      </c>
      <c r="D45" s="81"/>
      <c r="E45" s="81"/>
      <c r="F45" s="85"/>
      <c r="G45" s="9"/>
      <c r="H45" s="74"/>
      <c r="I45" s="74">
        <f>SUM(H43:H44)</f>
        <v>192.78</v>
      </c>
    </row>
    <row r="46" spans="1:9" ht="15">
      <c r="A46" s="14"/>
      <c r="B46" s="7"/>
      <c r="C46" s="14"/>
      <c r="D46" s="83"/>
      <c r="E46" s="83"/>
      <c r="F46" s="84"/>
      <c r="G46" s="9"/>
      <c r="H46" s="74"/>
      <c r="I46" s="74"/>
    </row>
    <row r="47" spans="1:9" ht="15.75" thickBot="1">
      <c r="A47" s="7" t="s">
        <v>274</v>
      </c>
      <c r="B47" s="7"/>
      <c r="C47" s="7"/>
      <c r="D47" s="81"/>
      <c r="E47" s="81"/>
      <c r="F47" s="85"/>
      <c r="G47" s="9"/>
      <c r="H47" s="148">
        <f>SUM(H1:H46)</f>
        <v>407007.18000000005</v>
      </c>
      <c r="I47" s="148">
        <f>SUM(I1:I46)</f>
        <v>407007.18000000005</v>
      </c>
    </row>
    <row r="48" spans="1:9" ht="16.5" thickBot="1" thickTop="1">
      <c r="A48" s="7" t="s">
        <v>275</v>
      </c>
      <c r="B48" s="7"/>
      <c r="C48" s="7"/>
      <c r="D48" s="81"/>
      <c r="E48" s="81"/>
      <c r="F48" s="85"/>
      <c r="G48" s="9"/>
      <c r="H48" s="148">
        <f>H47</f>
        <v>407007.18000000005</v>
      </c>
      <c r="I48" s="148">
        <f>I47</f>
        <v>407007.18000000005</v>
      </c>
    </row>
    <row r="49" spans="1:9" ht="15.75" thickTop="1">
      <c r="A49" s="7"/>
      <c r="B49" s="7"/>
      <c r="C49" s="7"/>
      <c r="D49" s="81"/>
      <c r="E49" s="81"/>
      <c r="F49" s="85"/>
      <c r="G49" s="9"/>
      <c r="H49" s="74"/>
      <c r="I49" s="74"/>
    </row>
    <row r="50" spans="1:9" ht="15">
      <c r="A50" s="83"/>
      <c r="B50" s="5">
        <v>39726</v>
      </c>
      <c r="C50" s="83"/>
      <c r="D50" s="83"/>
      <c r="E50" s="83"/>
      <c r="F50" s="84"/>
      <c r="G50" s="9"/>
      <c r="H50" s="74"/>
      <c r="I50" s="74"/>
    </row>
    <row r="51" spans="1:9" ht="15">
      <c r="A51" s="82"/>
      <c r="B51" s="5"/>
      <c r="C51" s="82"/>
      <c r="D51" s="82"/>
      <c r="E51" s="82"/>
      <c r="F51" s="85"/>
      <c r="G51" s="9"/>
      <c r="H51" s="74"/>
      <c r="I51" s="74"/>
    </row>
    <row r="52" spans="1:9" ht="15">
      <c r="A52" s="6" t="s">
        <v>58</v>
      </c>
      <c r="B52" s="7" t="s">
        <v>22</v>
      </c>
      <c r="C52" s="7"/>
      <c r="D52" s="81"/>
      <c r="E52" s="81"/>
      <c r="F52" s="85"/>
      <c r="G52" s="9"/>
      <c r="H52" s="74">
        <v>500</v>
      </c>
      <c r="I52" s="74"/>
    </row>
    <row r="53" spans="1:9" ht="15">
      <c r="A53" s="16" t="s">
        <v>70</v>
      </c>
      <c r="B53" s="7" t="s">
        <v>23</v>
      </c>
      <c r="C53" s="7"/>
      <c r="D53" s="81"/>
      <c r="E53" s="81"/>
      <c r="F53" s="85"/>
      <c r="G53" s="9"/>
      <c r="H53" s="74">
        <v>45</v>
      </c>
      <c r="I53" s="74"/>
    </row>
    <row r="54" spans="1:9" ht="15">
      <c r="A54" s="7"/>
      <c r="B54" s="7" t="s">
        <v>61</v>
      </c>
      <c r="C54" s="7" t="s">
        <v>21</v>
      </c>
      <c r="D54" s="81"/>
      <c r="E54" s="81"/>
      <c r="F54" s="85"/>
      <c r="G54" s="9"/>
      <c r="H54" s="74"/>
      <c r="I54" s="74">
        <v>545</v>
      </c>
    </row>
    <row r="55" spans="1:9" ht="15">
      <c r="A55" s="83"/>
      <c r="B55" s="5">
        <v>39728</v>
      </c>
      <c r="C55" s="83"/>
      <c r="D55" s="83"/>
      <c r="E55" s="83"/>
      <c r="F55" s="84"/>
      <c r="G55" s="28"/>
      <c r="H55" s="74"/>
      <c r="I55" s="74"/>
    </row>
    <row r="56" spans="1:9" ht="15">
      <c r="A56" s="7" t="s">
        <v>75</v>
      </c>
      <c r="B56" s="7" t="s">
        <v>25</v>
      </c>
      <c r="C56" s="81"/>
      <c r="D56" s="81"/>
      <c r="E56" s="81"/>
      <c r="F56" s="85"/>
      <c r="G56" s="28"/>
      <c r="H56" s="74">
        <v>800</v>
      </c>
      <c r="I56" s="74"/>
    </row>
    <row r="57" spans="1:9" ht="15">
      <c r="A57" s="7" t="s">
        <v>71</v>
      </c>
      <c r="B57" s="7" t="s">
        <v>24</v>
      </c>
      <c r="C57" s="81"/>
      <c r="D57" s="81"/>
      <c r="E57" s="81"/>
      <c r="F57" s="85"/>
      <c r="G57" s="28"/>
      <c r="H57" s="75">
        <v>152</v>
      </c>
      <c r="I57" s="74"/>
    </row>
    <row r="58" spans="1:9" ht="15">
      <c r="A58" s="6"/>
      <c r="B58" s="7" t="s">
        <v>62</v>
      </c>
      <c r="C58" s="6" t="s">
        <v>26</v>
      </c>
      <c r="D58" s="82"/>
      <c r="E58" s="82"/>
      <c r="F58" s="82"/>
      <c r="G58" s="28"/>
      <c r="H58" s="74"/>
      <c r="I58" s="74">
        <v>952</v>
      </c>
    </row>
    <row r="59" spans="1:9" ht="15">
      <c r="A59" s="83"/>
      <c r="B59" s="5">
        <v>39729</v>
      </c>
      <c r="C59" s="83"/>
      <c r="D59" s="83"/>
      <c r="E59" s="83"/>
      <c r="F59" s="84"/>
      <c r="G59" s="28"/>
      <c r="H59" s="75"/>
      <c r="I59" s="74"/>
    </row>
    <row r="60" spans="1:9" ht="15">
      <c r="A60" s="7" t="s">
        <v>27</v>
      </c>
      <c r="B60" s="7" t="s">
        <v>29</v>
      </c>
      <c r="C60" s="7"/>
      <c r="D60" s="7"/>
      <c r="E60" s="81"/>
      <c r="F60" s="86"/>
      <c r="G60" s="28"/>
      <c r="H60" s="75">
        <v>250</v>
      </c>
      <c r="I60" s="74"/>
    </row>
    <row r="61" spans="1:9" ht="15">
      <c r="A61" s="7" t="s">
        <v>206</v>
      </c>
      <c r="B61" s="7" t="s">
        <v>30</v>
      </c>
      <c r="C61" s="7"/>
      <c r="D61" s="7"/>
      <c r="E61" s="81"/>
      <c r="F61" s="85"/>
      <c r="G61" s="28"/>
      <c r="H61" s="75">
        <v>47.5</v>
      </c>
      <c r="I61" s="74"/>
    </row>
    <row r="62" spans="1:9" ht="15">
      <c r="A62" s="7"/>
      <c r="B62" s="7" t="s">
        <v>64</v>
      </c>
      <c r="C62" s="7" t="s">
        <v>31</v>
      </c>
      <c r="D62" s="7"/>
      <c r="E62" s="81"/>
      <c r="F62" s="85"/>
      <c r="G62" s="28"/>
      <c r="H62" s="75"/>
      <c r="I62" s="74">
        <v>297.5</v>
      </c>
    </row>
    <row r="63" spans="1:9" ht="15">
      <c r="A63" s="83"/>
      <c r="B63" s="5">
        <v>39729</v>
      </c>
      <c r="C63" s="83"/>
      <c r="D63" s="83"/>
      <c r="E63" s="83"/>
      <c r="F63" s="84"/>
      <c r="G63" s="28"/>
      <c r="H63" s="75"/>
      <c r="I63" s="74"/>
    </row>
    <row r="64" spans="1:9" ht="15">
      <c r="A64" s="7" t="s">
        <v>32</v>
      </c>
      <c r="B64" s="7" t="s">
        <v>42</v>
      </c>
      <c r="C64" s="7"/>
      <c r="D64" s="7"/>
      <c r="E64" s="81"/>
      <c r="F64" s="85"/>
      <c r="G64" s="28"/>
      <c r="H64" s="75">
        <v>5637.4</v>
      </c>
      <c r="I64" s="74"/>
    </row>
    <row r="65" spans="1:9" ht="15">
      <c r="A65" s="7"/>
      <c r="B65" s="7" t="s">
        <v>33</v>
      </c>
      <c r="C65" s="7" t="s">
        <v>43</v>
      </c>
      <c r="D65" s="7"/>
      <c r="E65" s="81"/>
      <c r="F65" s="85"/>
      <c r="G65" s="28"/>
      <c r="H65" s="75"/>
      <c r="I65" s="74">
        <v>4939.48</v>
      </c>
    </row>
    <row r="66" spans="1:10" ht="15">
      <c r="A66" s="7"/>
      <c r="B66" s="7" t="s">
        <v>45</v>
      </c>
      <c r="C66" s="7" t="s">
        <v>44</v>
      </c>
      <c r="D66" s="7"/>
      <c r="E66" s="81"/>
      <c r="F66" s="85"/>
      <c r="G66" s="28"/>
      <c r="H66" s="75"/>
      <c r="I66" s="74">
        <v>38.64</v>
      </c>
      <c r="J66" s="136"/>
    </row>
    <row r="67" spans="1:9" ht="15">
      <c r="A67" s="7"/>
      <c r="B67" s="7" t="s">
        <v>34</v>
      </c>
      <c r="C67" s="7" t="s">
        <v>46</v>
      </c>
      <c r="D67" s="7"/>
      <c r="E67" s="81"/>
      <c r="F67" s="85"/>
      <c r="G67" s="28"/>
      <c r="H67" s="75"/>
      <c r="I67" s="74">
        <v>1.21</v>
      </c>
    </row>
    <row r="68" spans="1:10" ht="15">
      <c r="A68" s="7"/>
      <c r="B68" s="7" t="s">
        <v>41</v>
      </c>
      <c r="C68" s="7" t="s">
        <v>51</v>
      </c>
      <c r="D68" s="7"/>
      <c r="E68" s="81"/>
      <c r="F68" s="85"/>
      <c r="G68" s="28"/>
      <c r="H68" s="75"/>
      <c r="I68" s="74">
        <v>14.64</v>
      </c>
      <c r="J68" s="136"/>
    </row>
    <row r="69" spans="1:10" ht="15">
      <c r="A69" s="7"/>
      <c r="B69" s="7" t="s">
        <v>35</v>
      </c>
      <c r="C69" s="7" t="s">
        <v>47</v>
      </c>
      <c r="D69" s="7"/>
      <c r="E69" s="81"/>
      <c r="F69" s="85"/>
      <c r="G69" s="28"/>
      <c r="H69" s="75"/>
      <c r="I69" s="74">
        <v>72.71</v>
      </c>
      <c r="J69" s="136"/>
    </row>
    <row r="70" spans="1:9" ht="15">
      <c r="A70" s="7"/>
      <c r="B70" s="7" t="s">
        <v>36</v>
      </c>
      <c r="C70" s="7" t="s">
        <v>48</v>
      </c>
      <c r="D70" s="7"/>
      <c r="E70" s="81"/>
      <c r="F70" s="85"/>
      <c r="G70" s="28"/>
      <c r="H70" s="75"/>
      <c r="I70" s="74">
        <v>49.36</v>
      </c>
    </row>
    <row r="71" spans="1:9" ht="15">
      <c r="A71" s="7"/>
      <c r="B71" s="7" t="s">
        <v>37</v>
      </c>
      <c r="C71" s="7" t="s">
        <v>49</v>
      </c>
      <c r="D71" s="7"/>
      <c r="E71" s="81"/>
      <c r="F71" s="85"/>
      <c r="G71" s="28"/>
      <c r="H71" s="75"/>
      <c r="I71" s="74">
        <v>48.93</v>
      </c>
    </row>
    <row r="72" spans="1:10" ht="15">
      <c r="A72" s="7"/>
      <c r="B72" s="7" t="s">
        <v>38</v>
      </c>
      <c r="C72" s="7" t="s">
        <v>50</v>
      </c>
      <c r="D72" s="7"/>
      <c r="E72" s="81"/>
      <c r="F72" s="85"/>
      <c r="G72" s="28"/>
      <c r="H72" s="75"/>
      <c r="I72" s="74">
        <v>0.97</v>
      </c>
      <c r="J72" s="136"/>
    </row>
    <row r="73" spans="1:9" ht="15">
      <c r="A73" s="7"/>
      <c r="B73" s="7" t="s">
        <v>39</v>
      </c>
      <c r="C73" s="7" t="s">
        <v>52</v>
      </c>
      <c r="D73" s="7"/>
      <c r="E73" s="81"/>
      <c r="F73" s="85"/>
      <c r="G73" s="28"/>
      <c r="H73" s="75"/>
      <c r="I73" s="74">
        <v>458.94</v>
      </c>
    </row>
    <row r="74" spans="1:9" ht="15">
      <c r="A74" s="7"/>
      <c r="B74" s="7" t="s">
        <v>40</v>
      </c>
      <c r="C74" s="7" t="s">
        <v>53</v>
      </c>
      <c r="D74" s="6"/>
      <c r="E74" s="82"/>
      <c r="F74" s="85"/>
      <c r="G74" s="9"/>
      <c r="H74" s="75"/>
      <c r="I74" s="74">
        <v>12.52</v>
      </c>
    </row>
    <row r="75" spans="1:9" ht="15">
      <c r="A75" s="6" t="s">
        <v>54</v>
      </c>
      <c r="B75" s="81"/>
      <c r="C75" s="82"/>
      <c r="D75" s="82"/>
      <c r="E75" s="82"/>
      <c r="F75" s="85"/>
      <c r="G75" s="9"/>
      <c r="H75" s="75"/>
      <c r="I75" s="74"/>
    </row>
    <row r="76" spans="1:9" ht="15">
      <c r="A76" s="83"/>
      <c r="B76" s="5">
        <v>39729</v>
      </c>
      <c r="C76" s="83"/>
      <c r="D76" s="83"/>
      <c r="E76" s="83"/>
      <c r="F76" s="84"/>
      <c r="G76" s="9"/>
      <c r="H76" s="75"/>
      <c r="I76" s="74"/>
    </row>
    <row r="77" spans="1:9" ht="15">
      <c r="A77" s="7" t="s">
        <v>55</v>
      </c>
      <c r="B77" s="7" t="s">
        <v>8</v>
      </c>
      <c r="C77" s="7"/>
      <c r="D77" s="81"/>
      <c r="E77" s="81"/>
      <c r="F77" s="85"/>
      <c r="G77" s="28"/>
      <c r="H77" s="75">
        <v>5637.4</v>
      </c>
      <c r="I77" s="74"/>
    </row>
    <row r="78" spans="1:14" ht="15">
      <c r="A78" s="7"/>
      <c r="B78" s="7" t="s">
        <v>32</v>
      </c>
      <c r="C78" s="7" t="s">
        <v>42</v>
      </c>
      <c r="D78" s="81"/>
      <c r="E78" s="81"/>
      <c r="F78" s="85"/>
      <c r="G78" s="28"/>
      <c r="H78" s="75"/>
      <c r="I78" s="75">
        <v>5637.4</v>
      </c>
      <c r="N78" s="18"/>
    </row>
    <row r="79" spans="1:9" ht="15">
      <c r="A79" s="7" t="s">
        <v>74</v>
      </c>
      <c r="B79" s="81"/>
      <c r="C79" s="81"/>
      <c r="D79" s="81"/>
      <c r="E79" s="81"/>
      <c r="F79" s="85"/>
      <c r="G79" s="28"/>
      <c r="H79" s="75"/>
      <c r="I79" s="74"/>
    </row>
    <row r="80" spans="1:9" ht="15">
      <c r="A80" s="83"/>
      <c r="B80" s="5">
        <v>39731</v>
      </c>
      <c r="C80" s="83"/>
      <c r="D80" s="83"/>
      <c r="E80" s="83"/>
      <c r="F80" s="84"/>
      <c r="G80" s="28"/>
      <c r="H80" s="75"/>
      <c r="I80" s="74"/>
    </row>
    <row r="81" spans="1:11" ht="15">
      <c r="A81" s="7" t="s">
        <v>56</v>
      </c>
      <c r="B81" s="7" t="s">
        <v>57</v>
      </c>
      <c r="C81" s="81"/>
      <c r="D81" s="81"/>
      <c r="E81" s="81"/>
      <c r="F81" s="85"/>
      <c r="G81" s="28"/>
      <c r="H81" s="75">
        <v>15</v>
      </c>
      <c r="I81" s="74"/>
      <c r="J81" s="17"/>
      <c r="K81" s="17"/>
    </row>
    <row r="82" spans="1:9" ht="15">
      <c r="A82" s="7"/>
      <c r="B82" s="7" t="s">
        <v>55</v>
      </c>
      <c r="C82" s="7" t="s">
        <v>8</v>
      </c>
      <c r="D82" s="81"/>
      <c r="E82" s="81"/>
      <c r="F82" s="85"/>
      <c r="G82" s="28"/>
      <c r="H82" s="75"/>
      <c r="I82" s="74">
        <v>15</v>
      </c>
    </row>
    <row r="83" spans="1:9" ht="15">
      <c r="A83" s="83"/>
      <c r="B83" s="5">
        <v>39734</v>
      </c>
      <c r="C83" s="83"/>
      <c r="D83" s="83"/>
      <c r="E83" s="83"/>
      <c r="F83" s="84"/>
      <c r="G83" s="28"/>
      <c r="H83" s="75"/>
      <c r="I83" s="74"/>
    </row>
    <row r="84" spans="1:9" ht="15">
      <c r="A84" s="6" t="s">
        <v>58</v>
      </c>
      <c r="B84" s="7" t="s">
        <v>22</v>
      </c>
      <c r="C84" s="81"/>
      <c r="D84" s="81"/>
      <c r="E84" s="81"/>
      <c r="F84" s="85"/>
      <c r="G84" s="28"/>
      <c r="H84" s="75">
        <v>150</v>
      </c>
      <c r="I84" s="74"/>
    </row>
    <row r="85" spans="1:9" ht="15">
      <c r="A85" s="16" t="s">
        <v>70</v>
      </c>
      <c r="B85" s="7" t="s">
        <v>23</v>
      </c>
      <c r="C85" s="81"/>
      <c r="D85" s="81"/>
      <c r="E85" s="81"/>
      <c r="F85" s="85"/>
      <c r="G85" s="28"/>
      <c r="H85" s="75">
        <v>13.5</v>
      </c>
      <c r="I85" s="74"/>
    </row>
    <row r="86" spans="1:9" ht="15">
      <c r="A86" s="7" t="s">
        <v>75</v>
      </c>
      <c r="B86" s="7" t="s">
        <v>25</v>
      </c>
      <c r="C86" s="81"/>
      <c r="D86" s="81"/>
      <c r="E86" s="81"/>
      <c r="F86" s="85"/>
      <c r="G86" s="28"/>
      <c r="H86" s="75">
        <v>270</v>
      </c>
      <c r="I86" s="74"/>
    </row>
    <row r="87" spans="1:9" ht="15">
      <c r="A87" s="7" t="s">
        <v>71</v>
      </c>
      <c r="B87" s="7" t="s">
        <v>24</v>
      </c>
      <c r="C87" s="81"/>
      <c r="D87" s="81"/>
      <c r="E87" s="81"/>
      <c r="F87" s="85"/>
      <c r="G87" s="28"/>
      <c r="H87" s="75">
        <v>51.3</v>
      </c>
      <c r="I87" s="74"/>
    </row>
    <row r="88" spans="1:9" ht="15">
      <c r="A88" s="81"/>
      <c r="B88" s="7" t="s">
        <v>28</v>
      </c>
      <c r="C88" s="7" t="s">
        <v>60</v>
      </c>
      <c r="D88" s="81"/>
      <c r="E88" s="81"/>
      <c r="F88" s="85"/>
      <c r="G88" s="28"/>
      <c r="H88" s="75"/>
      <c r="I88" s="74">
        <v>484.8</v>
      </c>
    </row>
    <row r="89" spans="1:9" ht="15">
      <c r="A89" s="83"/>
      <c r="B89" s="5">
        <v>39736</v>
      </c>
      <c r="C89" s="83"/>
      <c r="D89" s="83"/>
      <c r="E89" s="83"/>
      <c r="F89" s="84"/>
      <c r="G89" s="28"/>
      <c r="H89" s="75"/>
      <c r="I89" s="74"/>
    </row>
    <row r="90" spans="1:9" ht="15">
      <c r="A90" s="7" t="s">
        <v>61</v>
      </c>
      <c r="B90" s="7" t="s">
        <v>63</v>
      </c>
      <c r="C90" s="81"/>
      <c r="D90" s="81"/>
      <c r="E90" s="81"/>
      <c r="F90" s="85"/>
      <c r="G90" s="28"/>
      <c r="H90" s="75">
        <v>545</v>
      </c>
      <c r="I90" s="74"/>
    </row>
    <row r="91" spans="1:9" ht="15">
      <c r="A91" s="7"/>
      <c r="B91" s="7" t="s">
        <v>55</v>
      </c>
      <c r="C91" s="7" t="s">
        <v>8</v>
      </c>
      <c r="D91" s="81"/>
      <c r="E91" s="81"/>
      <c r="F91" s="85"/>
      <c r="G91" s="28"/>
      <c r="H91" s="75"/>
      <c r="I91" s="74">
        <v>545</v>
      </c>
    </row>
    <row r="92" spans="1:9" ht="15">
      <c r="A92" s="7"/>
      <c r="B92" s="7"/>
      <c r="C92" s="7"/>
      <c r="D92" s="81"/>
      <c r="E92" s="81"/>
      <c r="F92" s="85"/>
      <c r="G92" s="28"/>
      <c r="H92" s="75"/>
      <c r="I92" s="74"/>
    </row>
    <row r="93" spans="1:9" ht="15">
      <c r="A93" s="14"/>
      <c r="B93" s="7"/>
      <c r="C93" s="14"/>
      <c r="D93" s="83"/>
      <c r="E93" s="83"/>
      <c r="F93" s="84"/>
      <c r="G93" s="28"/>
      <c r="H93" s="75"/>
      <c r="I93" s="74"/>
    </row>
    <row r="94" spans="1:9" ht="15.75" thickBot="1">
      <c r="A94" s="7" t="s">
        <v>276</v>
      </c>
      <c r="B94" s="7"/>
      <c r="C94" s="7"/>
      <c r="D94" s="81"/>
      <c r="E94" s="81"/>
      <c r="F94" s="85"/>
      <c r="G94" s="28"/>
      <c r="H94" s="148">
        <f>SUM(H48:H93)</f>
        <v>421121.2800000001</v>
      </c>
      <c r="I94" s="148">
        <f>SUM(I48:I93)</f>
        <v>421121.2800000001</v>
      </c>
    </row>
    <row r="95" spans="1:9" ht="16.5" thickBot="1" thickTop="1">
      <c r="A95" t="s">
        <v>275</v>
      </c>
      <c r="C95" s="7"/>
      <c r="D95" s="81"/>
      <c r="E95" s="81"/>
      <c r="F95" s="85"/>
      <c r="G95" s="28"/>
      <c r="H95" s="148">
        <f>H94</f>
        <v>421121.2800000001</v>
      </c>
      <c r="I95" s="148">
        <f>I94</f>
        <v>421121.2800000001</v>
      </c>
    </row>
    <row r="96" spans="1:9" ht="15.75" thickTop="1">
      <c r="A96" s="83"/>
      <c r="B96" s="5">
        <v>39736</v>
      </c>
      <c r="C96" s="83"/>
      <c r="D96" s="83"/>
      <c r="E96" s="83"/>
      <c r="F96" s="84"/>
      <c r="G96" s="28"/>
      <c r="H96" s="75"/>
      <c r="I96" s="74"/>
    </row>
    <row r="97" spans="1:9" ht="15">
      <c r="A97" s="7" t="s">
        <v>62</v>
      </c>
      <c r="B97" s="7" t="s">
        <v>65</v>
      </c>
      <c r="C97" s="81"/>
      <c r="D97" s="81"/>
      <c r="E97" s="81"/>
      <c r="F97" s="85"/>
      <c r="G97" s="28"/>
      <c r="H97" s="75">
        <v>952</v>
      </c>
      <c r="I97" s="74"/>
    </row>
    <row r="98" spans="1:9" ht="15">
      <c r="A98" s="82"/>
      <c r="B98" s="7" t="s">
        <v>55</v>
      </c>
      <c r="C98" s="7" t="s">
        <v>8</v>
      </c>
      <c r="D98" s="81"/>
      <c r="E98" s="81"/>
      <c r="F98" s="85"/>
      <c r="G98" s="9"/>
      <c r="H98" s="75"/>
      <c r="I98" s="74">
        <v>952</v>
      </c>
    </row>
    <row r="99" spans="1:9" ht="15">
      <c r="A99" s="83"/>
      <c r="B99" s="5">
        <v>39736</v>
      </c>
      <c r="C99" s="83"/>
      <c r="D99" s="83"/>
      <c r="E99" s="83"/>
      <c r="F99" s="84"/>
      <c r="G99" s="9"/>
      <c r="H99" s="75"/>
      <c r="I99" s="74"/>
    </row>
    <row r="100" spans="1:9" ht="15">
      <c r="A100" s="7" t="s">
        <v>64</v>
      </c>
      <c r="B100" s="7" t="s">
        <v>31</v>
      </c>
      <c r="C100" s="81"/>
      <c r="D100" s="81"/>
      <c r="E100" s="81"/>
      <c r="F100" s="85"/>
      <c r="G100" s="9"/>
      <c r="H100" s="75">
        <v>297.5</v>
      </c>
      <c r="I100" s="74"/>
    </row>
    <row r="101" spans="1:9" ht="15">
      <c r="A101" s="7"/>
      <c r="B101" s="7" t="s">
        <v>55</v>
      </c>
      <c r="C101" s="7" t="s">
        <v>8</v>
      </c>
      <c r="D101" s="81"/>
      <c r="E101" s="81"/>
      <c r="F101" s="85"/>
      <c r="G101" s="9"/>
      <c r="H101" s="75"/>
      <c r="I101" s="74">
        <v>297.5</v>
      </c>
    </row>
    <row r="102" spans="1:9" ht="15">
      <c r="A102" s="83"/>
      <c r="B102" s="5">
        <v>39736</v>
      </c>
      <c r="C102" s="83"/>
      <c r="D102" s="83"/>
      <c r="E102" s="83"/>
      <c r="F102" s="84"/>
      <c r="G102" s="9"/>
      <c r="H102" s="75"/>
      <c r="I102" s="74"/>
    </row>
    <row r="103" spans="1:9" ht="15">
      <c r="A103" s="7" t="s">
        <v>28</v>
      </c>
      <c r="B103" s="7" t="s">
        <v>60</v>
      </c>
      <c r="C103" s="81"/>
      <c r="D103" s="81"/>
      <c r="E103" s="81"/>
      <c r="F103" s="85"/>
      <c r="G103" s="9"/>
      <c r="H103" s="75">
        <v>484.8</v>
      </c>
      <c r="I103" s="74"/>
    </row>
    <row r="104" spans="1:9" ht="15">
      <c r="A104" s="7"/>
      <c r="B104" s="7" t="s">
        <v>55</v>
      </c>
      <c r="C104" s="7" t="s">
        <v>8</v>
      </c>
      <c r="D104" s="81"/>
      <c r="E104" s="81"/>
      <c r="F104" s="85"/>
      <c r="G104" s="9"/>
      <c r="H104" s="75"/>
      <c r="I104" s="74">
        <v>484.8</v>
      </c>
    </row>
    <row r="105" spans="1:9" ht="15">
      <c r="A105" s="83"/>
      <c r="B105" s="5">
        <v>39739</v>
      </c>
      <c r="C105" s="83"/>
      <c r="D105" s="83"/>
      <c r="E105" s="83"/>
      <c r="F105" s="84"/>
      <c r="G105" s="9"/>
      <c r="H105" s="75"/>
      <c r="I105" s="74"/>
    </row>
    <row r="106" spans="1:9" ht="15">
      <c r="A106" s="7" t="s">
        <v>32</v>
      </c>
      <c r="B106" s="7" t="s">
        <v>42</v>
      </c>
      <c r="C106" s="7"/>
      <c r="D106" s="7"/>
      <c r="E106" s="7"/>
      <c r="F106" s="85"/>
      <c r="G106" s="9"/>
      <c r="H106" s="75">
        <v>7278.72</v>
      </c>
      <c r="I106" s="74"/>
    </row>
    <row r="107" spans="1:9" ht="15">
      <c r="A107" s="7"/>
      <c r="B107" s="7" t="s">
        <v>33</v>
      </c>
      <c r="C107" s="7" t="s">
        <v>43</v>
      </c>
      <c r="D107" s="7"/>
      <c r="E107" s="7"/>
      <c r="F107" s="85"/>
      <c r="G107" s="9"/>
      <c r="H107" s="75"/>
      <c r="I107" s="74">
        <v>6332.69</v>
      </c>
    </row>
    <row r="108" spans="1:9" ht="15">
      <c r="A108" s="7"/>
      <c r="B108" s="7" t="s">
        <v>132</v>
      </c>
      <c r="C108" s="7" t="s">
        <v>133</v>
      </c>
      <c r="D108" s="7"/>
      <c r="E108" s="7"/>
      <c r="F108" s="85"/>
      <c r="G108" s="9"/>
      <c r="H108" s="75"/>
      <c r="I108" s="74">
        <v>16.43</v>
      </c>
    </row>
    <row r="109" spans="1:9" ht="15">
      <c r="A109" s="7"/>
      <c r="B109" s="7" t="s">
        <v>45</v>
      </c>
      <c r="C109" s="7" t="s">
        <v>44</v>
      </c>
      <c r="D109" s="7"/>
      <c r="E109" s="7"/>
      <c r="F109" s="85"/>
      <c r="G109" s="9"/>
      <c r="H109" s="75"/>
      <c r="I109" s="74">
        <v>48.42</v>
      </c>
    </row>
    <row r="110" spans="1:9" ht="15">
      <c r="A110" s="7"/>
      <c r="B110" s="7" t="s">
        <v>34</v>
      </c>
      <c r="C110" s="7" t="s">
        <v>46</v>
      </c>
      <c r="D110" s="7"/>
      <c r="E110" s="7"/>
      <c r="F110" s="85"/>
      <c r="G110" s="9"/>
      <c r="H110" s="75"/>
      <c r="I110" s="74">
        <v>1.39</v>
      </c>
    </row>
    <row r="111" spans="1:10" ht="15">
      <c r="A111" s="7"/>
      <c r="B111" s="7" t="s">
        <v>41</v>
      </c>
      <c r="C111" s="7" t="s">
        <v>51</v>
      </c>
      <c r="D111" s="7"/>
      <c r="E111" s="7"/>
      <c r="F111" s="85"/>
      <c r="G111" s="9"/>
      <c r="H111" s="75"/>
      <c r="I111" s="74">
        <v>19</v>
      </c>
      <c r="J111" s="136"/>
    </row>
    <row r="112" spans="1:9" ht="15">
      <c r="A112" s="7"/>
      <c r="B112" s="7" t="s">
        <v>35</v>
      </c>
      <c r="C112" s="7" t="s">
        <v>47</v>
      </c>
      <c r="D112" s="7"/>
      <c r="E112" s="7"/>
      <c r="F112" s="85"/>
      <c r="G112" s="9"/>
      <c r="H112" s="75"/>
      <c r="I112" s="74">
        <v>112.12</v>
      </c>
    </row>
    <row r="113" spans="1:9" ht="15">
      <c r="A113" s="81"/>
      <c r="B113" s="7" t="s">
        <v>36</v>
      </c>
      <c r="C113" s="7" t="s">
        <v>48</v>
      </c>
      <c r="D113" s="7"/>
      <c r="E113" s="7"/>
      <c r="F113" s="85"/>
      <c r="G113" s="28"/>
      <c r="H113" s="75"/>
      <c r="I113" s="75">
        <v>103.28</v>
      </c>
    </row>
    <row r="114" spans="1:9" ht="15">
      <c r="A114" s="81"/>
      <c r="B114" s="7" t="s">
        <v>37</v>
      </c>
      <c r="C114" s="7" t="s">
        <v>49</v>
      </c>
      <c r="D114" s="7"/>
      <c r="E114" s="7"/>
      <c r="F114" s="85"/>
      <c r="G114" s="28"/>
      <c r="H114" s="75"/>
      <c r="I114" s="137">
        <v>32.53</v>
      </c>
    </row>
    <row r="115" spans="1:9" ht="15">
      <c r="A115" s="81"/>
      <c r="B115" s="7" t="s">
        <v>38</v>
      </c>
      <c r="C115" s="7" t="s">
        <v>50</v>
      </c>
      <c r="D115" s="7"/>
      <c r="E115" s="7"/>
      <c r="F115" s="85"/>
      <c r="G115" s="9"/>
      <c r="H115" s="75"/>
      <c r="I115" s="74">
        <v>0.51</v>
      </c>
    </row>
    <row r="116" spans="1:9" ht="15">
      <c r="A116" s="81"/>
      <c r="B116" s="7" t="s">
        <v>39</v>
      </c>
      <c r="C116" s="7" t="s">
        <v>52</v>
      </c>
      <c r="D116" s="7"/>
      <c r="E116" s="7"/>
      <c r="F116" s="85"/>
      <c r="G116" s="9"/>
      <c r="H116" s="75"/>
      <c r="I116" s="74">
        <v>588.77</v>
      </c>
    </row>
    <row r="117" spans="1:9" ht="15">
      <c r="A117" s="82"/>
      <c r="B117" s="7" t="s">
        <v>40</v>
      </c>
      <c r="C117" s="6" t="s">
        <v>53</v>
      </c>
      <c r="D117" s="6"/>
      <c r="E117" s="6"/>
      <c r="F117" s="85"/>
      <c r="G117" s="9"/>
      <c r="H117" s="75"/>
      <c r="I117" s="74">
        <v>23.58</v>
      </c>
    </row>
    <row r="118" spans="1:10" ht="15">
      <c r="A118" s="6" t="s">
        <v>54</v>
      </c>
      <c r="B118" s="81"/>
      <c r="C118" s="82"/>
      <c r="D118" s="82"/>
      <c r="E118" s="82"/>
      <c r="F118" s="85"/>
      <c r="G118" s="9"/>
      <c r="H118" s="75"/>
      <c r="I118" s="74"/>
      <c r="J118" s="136"/>
    </row>
    <row r="119" spans="1:9" ht="15">
      <c r="A119" s="83"/>
      <c r="B119" s="5">
        <v>39739</v>
      </c>
      <c r="C119" s="83"/>
      <c r="D119" s="83"/>
      <c r="E119" s="83"/>
      <c r="F119" s="84"/>
      <c r="G119" s="9"/>
      <c r="H119" s="75"/>
      <c r="I119" s="74"/>
    </row>
    <row r="120" spans="1:9" ht="15">
      <c r="A120" s="7" t="s">
        <v>55</v>
      </c>
      <c r="B120" s="7" t="s">
        <v>8</v>
      </c>
      <c r="C120" s="7"/>
      <c r="D120" s="81"/>
      <c r="E120" s="81"/>
      <c r="F120" s="85"/>
      <c r="G120" s="9"/>
      <c r="H120" s="75">
        <v>7278.72</v>
      </c>
      <c r="I120" s="74"/>
    </row>
    <row r="121" spans="1:9" ht="15">
      <c r="A121" s="7"/>
      <c r="B121" s="7" t="s">
        <v>32</v>
      </c>
      <c r="C121" s="7" t="s">
        <v>42</v>
      </c>
      <c r="D121" s="81"/>
      <c r="E121" s="81"/>
      <c r="F121" s="85"/>
      <c r="G121" s="9"/>
      <c r="H121" s="75"/>
      <c r="I121" s="75">
        <v>7278.72</v>
      </c>
    </row>
    <row r="122" spans="1:9" ht="15">
      <c r="A122" s="81" t="s">
        <v>74</v>
      </c>
      <c r="B122" s="81"/>
      <c r="C122" s="81"/>
      <c r="D122" s="81"/>
      <c r="E122" s="81"/>
      <c r="F122" s="85"/>
      <c r="G122" s="28"/>
      <c r="H122" s="75"/>
      <c r="I122" s="74"/>
    </row>
    <row r="123" spans="1:9" ht="15">
      <c r="A123" s="83"/>
      <c r="B123" s="5">
        <v>39744</v>
      </c>
      <c r="C123" s="83"/>
      <c r="D123" s="83"/>
      <c r="E123" s="83"/>
      <c r="F123" s="84"/>
      <c r="G123" s="28"/>
      <c r="H123" s="75"/>
      <c r="I123" s="74"/>
    </row>
    <row r="124" spans="1:9" ht="15">
      <c r="A124" s="6" t="s">
        <v>58</v>
      </c>
      <c r="B124" s="7" t="s">
        <v>22</v>
      </c>
      <c r="C124" s="7"/>
      <c r="D124" s="81"/>
      <c r="E124" s="81"/>
      <c r="F124" s="85"/>
      <c r="G124" s="28"/>
      <c r="H124" s="75">
        <v>35</v>
      </c>
      <c r="I124" s="74"/>
    </row>
    <row r="125" spans="1:9" ht="15">
      <c r="A125" s="7" t="s">
        <v>70</v>
      </c>
      <c r="B125" s="7" t="s">
        <v>23</v>
      </c>
      <c r="C125" s="7"/>
      <c r="D125" s="81"/>
      <c r="E125" s="81"/>
      <c r="F125" s="85"/>
      <c r="G125" s="28"/>
      <c r="H125" s="75">
        <v>3.15</v>
      </c>
      <c r="I125" s="74"/>
    </row>
    <row r="126" spans="1:9" ht="15">
      <c r="A126" s="7"/>
      <c r="B126" s="7" t="s">
        <v>59</v>
      </c>
      <c r="C126" s="6" t="s">
        <v>80</v>
      </c>
      <c r="D126" s="82"/>
      <c r="E126" s="82"/>
      <c r="F126" s="85"/>
      <c r="G126" s="28"/>
      <c r="H126" s="75"/>
      <c r="I126" s="74">
        <v>38.15</v>
      </c>
    </row>
    <row r="127" spans="1:9" ht="15">
      <c r="A127" s="83"/>
      <c r="B127" s="5">
        <v>39746</v>
      </c>
      <c r="C127" s="83"/>
      <c r="D127" s="83"/>
      <c r="E127" s="83"/>
      <c r="F127" s="84"/>
      <c r="G127" s="28"/>
      <c r="H127" s="75"/>
      <c r="I127" s="74"/>
    </row>
    <row r="128" spans="1:9" ht="15">
      <c r="A128" s="7" t="s">
        <v>32</v>
      </c>
      <c r="B128" s="7" t="s">
        <v>42</v>
      </c>
      <c r="C128" s="7"/>
      <c r="D128" s="7"/>
      <c r="E128" s="81"/>
      <c r="F128" s="85"/>
      <c r="G128" s="28"/>
      <c r="H128" s="75">
        <v>7700.18</v>
      </c>
      <c r="I128" s="74"/>
    </row>
    <row r="129" spans="1:9" ht="15">
      <c r="A129" s="7"/>
      <c r="B129" s="7" t="s">
        <v>33</v>
      </c>
      <c r="C129" s="7" t="s">
        <v>43</v>
      </c>
      <c r="D129" s="7"/>
      <c r="E129" s="81"/>
      <c r="F129" s="85"/>
      <c r="G129" s="28"/>
      <c r="H129" s="75"/>
      <c r="I129" s="74">
        <v>6821.07</v>
      </c>
    </row>
    <row r="130" spans="1:9" ht="15">
      <c r="A130" s="7"/>
      <c r="B130" s="7" t="s">
        <v>132</v>
      </c>
      <c r="C130" s="7" t="s">
        <v>133</v>
      </c>
      <c r="D130" s="7"/>
      <c r="E130" s="81"/>
      <c r="F130" s="85"/>
      <c r="G130" s="28"/>
      <c r="H130" s="75"/>
      <c r="I130" s="74">
        <v>8.22</v>
      </c>
    </row>
    <row r="131" spans="1:9" ht="15">
      <c r="A131" s="7"/>
      <c r="B131" s="7" t="s">
        <v>45</v>
      </c>
      <c r="C131" s="7" t="s">
        <v>44</v>
      </c>
      <c r="D131" s="7"/>
      <c r="E131" s="81"/>
      <c r="F131" s="85"/>
      <c r="G131" s="28"/>
      <c r="H131" s="75"/>
      <c r="I131" s="74">
        <v>43.62</v>
      </c>
    </row>
    <row r="132" spans="1:9" ht="15">
      <c r="A132" s="7"/>
      <c r="B132" s="7" t="s">
        <v>34</v>
      </c>
      <c r="C132" s="7" t="s">
        <v>46</v>
      </c>
      <c r="D132" s="7"/>
      <c r="E132" s="81"/>
      <c r="F132" s="85"/>
      <c r="G132" s="28"/>
      <c r="H132" s="75"/>
      <c r="I132" s="74">
        <v>23.02</v>
      </c>
    </row>
    <row r="133" spans="1:9" ht="15">
      <c r="A133" s="7"/>
      <c r="B133" s="7" t="s">
        <v>41</v>
      </c>
      <c r="C133" s="7" t="s">
        <v>51</v>
      </c>
      <c r="D133" s="7"/>
      <c r="E133" s="81"/>
      <c r="F133" s="85"/>
      <c r="G133" s="28"/>
      <c r="H133" s="75"/>
      <c r="I133" s="74">
        <v>32</v>
      </c>
    </row>
    <row r="134" spans="1:9" ht="15">
      <c r="A134" s="7"/>
      <c r="B134" s="7" t="s">
        <v>35</v>
      </c>
      <c r="C134" s="7" t="s">
        <v>47</v>
      </c>
      <c r="D134" s="7"/>
      <c r="E134" s="81"/>
      <c r="F134" s="85"/>
      <c r="G134" s="28"/>
      <c r="H134" s="75"/>
      <c r="I134" s="74">
        <v>83.84</v>
      </c>
    </row>
    <row r="135" spans="1:9" ht="15">
      <c r="A135" s="7"/>
      <c r="B135" s="7" t="s">
        <v>36</v>
      </c>
      <c r="C135" s="7" t="s">
        <v>48</v>
      </c>
      <c r="D135" s="7"/>
      <c r="E135" s="81"/>
      <c r="F135" s="85"/>
      <c r="G135" s="28"/>
      <c r="H135" s="75"/>
      <c r="I135" s="75">
        <v>11.7</v>
      </c>
    </row>
    <row r="136" spans="1:9" ht="15">
      <c r="A136" s="7"/>
      <c r="B136" s="7" t="s">
        <v>37</v>
      </c>
      <c r="C136" s="7" t="s">
        <v>49</v>
      </c>
      <c r="D136" s="7"/>
      <c r="E136" s="81"/>
      <c r="F136" s="85"/>
      <c r="G136" s="28"/>
      <c r="H136" s="75"/>
      <c r="I136" s="75">
        <v>34.78</v>
      </c>
    </row>
    <row r="137" spans="1:9" ht="15">
      <c r="A137" s="7"/>
      <c r="B137" s="7" t="s">
        <v>38</v>
      </c>
      <c r="C137" s="7" t="s">
        <v>50</v>
      </c>
      <c r="D137" s="7"/>
      <c r="E137" s="81"/>
      <c r="F137" s="85"/>
      <c r="G137" s="28"/>
      <c r="H137" s="75"/>
      <c r="I137" s="75">
        <v>0.06</v>
      </c>
    </row>
    <row r="138" spans="1:10" ht="15">
      <c r="A138" s="7"/>
      <c r="B138" s="7" t="s">
        <v>39</v>
      </c>
      <c r="C138" s="7" t="s">
        <v>52</v>
      </c>
      <c r="D138" s="7"/>
      <c r="E138" s="81"/>
      <c r="F138" s="85"/>
      <c r="G138" s="28"/>
      <c r="H138" s="75"/>
      <c r="I138" s="75">
        <v>629.17</v>
      </c>
      <c r="J138" s="136"/>
    </row>
    <row r="139" spans="1:9" ht="15">
      <c r="A139" s="6"/>
      <c r="B139" s="7" t="s">
        <v>40</v>
      </c>
      <c r="C139" s="6" t="s">
        <v>53</v>
      </c>
      <c r="D139" s="6"/>
      <c r="E139" s="82"/>
      <c r="F139" s="85"/>
      <c r="G139" s="28"/>
      <c r="H139" s="75"/>
      <c r="I139" s="75">
        <v>12.7</v>
      </c>
    </row>
    <row r="140" spans="1:9" ht="15">
      <c r="A140" s="14" t="s">
        <v>54</v>
      </c>
      <c r="B140" s="14"/>
      <c r="C140" s="6"/>
      <c r="D140" s="83"/>
      <c r="E140" s="83"/>
      <c r="F140" s="84"/>
      <c r="G140" s="28"/>
      <c r="H140" s="75"/>
      <c r="I140" s="75"/>
    </row>
    <row r="141" spans="1:9" ht="15.75" thickBot="1">
      <c r="A141" s="6" t="s">
        <v>274</v>
      </c>
      <c r="B141" s="7"/>
      <c r="C141" s="6"/>
      <c r="D141" s="82"/>
      <c r="E141" s="82"/>
      <c r="F141" s="82"/>
      <c r="G141" s="28"/>
      <c r="H141" s="148">
        <f>SUM(H95:H140)</f>
        <v>445151.35000000003</v>
      </c>
      <c r="I141" s="160">
        <f>SUM(I95:I140)</f>
        <v>445151.3500000002</v>
      </c>
    </row>
    <row r="142" spans="1:9" ht="16.5" thickBot="1" thickTop="1">
      <c r="A142" s="6" t="s">
        <v>275</v>
      </c>
      <c r="B142" s="7"/>
      <c r="C142" s="6"/>
      <c r="D142" s="82"/>
      <c r="E142" s="82"/>
      <c r="F142" s="82"/>
      <c r="G142" s="28"/>
      <c r="H142" s="148">
        <f>H141</f>
        <v>445151.35000000003</v>
      </c>
      <c r="I142" s="160">
        <f>I141</f>
        <v>445151.3500000002</v>
      </c>
    </row>
    <row r="143" spans="1:10" ht="15.75" thickTop="1">
      <c r="A143" s="83"/>
      <c r="B143" s="5">
        <v>39746</v>
      </c>
      <c r="C143" s="83"/>
      <c r="D143" s="161"/>
      <c r="E143" s="83"/>
      <c r="F143" s="84"/>
      <c r="G143" s="28"/>
      <c r="H143" s="75"/>
      <c r="I143" s="75"/>
      <c r="J143" s="136"/>
    </row>
    <row r="144" spans="1:10" ht="15">
      <c r="A144" s="7" t="s">
        <v>55</v>
      </c>
      <c r="B144" s="7" t="s">
        <v>8</v>
      </c>
      <c r="C144" s="7"/>
      <c r="D144" s="81"/>
      <c r="E144" s="81"/>
      <c r="F144" s="85"/>
      <c r="G144" s="28"/>
      <c r="H144" s="75">
        <v>7700.18</v>
      </c>
      <c r="I144" s="75"/>
      <c r="J144" s="136"/>
    </row>
    <row r="145" spans="1:10" ht="15">
      <c r="A145" s="7"/>
      <c r="B145" s="7" t="s">
        <v>32</v>
      </c>
      <c r="C145" s="7" t="s">
        <v>42</v>
      </c>
      <c r="D145" s="81"/>
      <c r="E145" s="81"/>
      <c r="F145" s="85"/>
      <c r="G145" s="28"/>
      <c r="H145" s="75"/>
      <c r="I145" s="75">
        <v>7700.18</v>
      </c>
      <c r="J145" s="136"/>
    </row>
    <row r="146" spans="1:9" ht="15">
      <c r="A146" s="7" t="s">
        <v>74</v>
      </c>
      <c r="B146" s="7"/>
      <c r="C146" s="81"/>
      <c r="D146" s="81"/>
      <c r="E146" s="81"/>
      <c r="F146" s="85"/>
      <c r="G146" s="9"/>
      <c r="H146" s="75"/>
      <c r="I146" s="75"/>
    </row>
    <row r="147" spans="1:9" ht="15">
      <c r="A147" s="14"/>
      <c r="B147" s="5">
        <v>39751</v>
      </c>
      <c r="C147" s="83"/>
      <c r="D147" s="83"/>
      <c r="E147" s="83"/>
      <c r="F147" s="84"/>
      <c r="G147" s="9"/>
      <c r="H147" s="75"/>
      <c r="I147" s="75"/>
    </row>
    <row r="148" spans="1:9" ht="15">
      <c r="A148" s="7" t="s">
        <v>81</v>
      </c>
      <c r="B148" s="7" t="s">
        <v>84</v>
      </c>
      <c r="C148" s="7"/>
      <c r="D148" s="81"/>
      <c r="E148" s="81"/>
      <c r="F148" s="81"/>
      <c r="G148" s="28"/>
      <c r="H148" s="75">
        <v>98</v>
      </c>
      <c r="I148" s="75"/>
    </row>
    <row r="149" spans="1:9" ht="15">
      <c r="A149" s="7" t="s">
        <v>222</v>
      </c>
      <c r="B149" s="7" t="s">
        <v>223</v>
      </c>
      <c r="C149" s="7"/>
      <c r="D149" s="81"/>
      <c r="E149" s="81"/>
      <c r="F149" s="81"/>
      <c r="G149" s="28"/>
      <c r="H149" s="75">
        <v>8.82</v>
      </c>
      <c r="I149" s="75"/>
    </row>
    <row r="150" spans="1:9" ht="15">
      <c r="A150" s="7" t="s">
        <v>85</v>
      </c>
      <c r="B150" s="7" t="s">
        <v>86</v>
      </c>
      <c r="C150" s="7"/>
      <c r="D150" s="81"/>
      <c r="E150" s="81"/>
      <c r="F150" s="81"/>
      <c r="G150" s="28"/>
      <c r="H150" s="75">
        <v>22</v>
      </c>
      <c r="I150" s="75"/>
    </row>
    <row r="151" spans="1:9" ht="15">
      <c r="A151" s="7"/>
      <c r="B151" s="7" t="s">
        <v>55</v>
      </c>
      <c r="C151" s="7" t="s">
        <v>8</v>
      </c>
      <c r="D151" s="81"/>
      <c r="E151" s="81"/>
      <c r="F151" s="81"/>
      <c r="G151" s="28"/>
      <c r="H151" s="75"/>
      <c r="I151" s="75">
        <f>SUM(H148:H150)</f>
        <v>128.82</v>
      </c>
    </row>
    <row r="152" spans="1:9" ht="15">
      <c r="A152" s="83"/>
      <c r="B152" s="5">
        <v>39751</v>
      </c>
      <c r="C152" s="83"/>
      <c r="D152" s="83"/>
      <c r="E152" s="83"/>
      <c r="F152" s="84"/>
      <c r="G152" s="28"/>
      <c r="H152" s="74"/>
      <c r="I152" s="74"/>
    </row>
    <row r="153" spans="1:9" ht="15">
      <c r="A153" s="7" t="s">
        <v>32</v>
      </c>
      <c r="B153" s="7" t="s">
        <v>42</v>
      </c>
      <c r="C153" s="7"/>
      <c r="D153" s="7"/>
      <c r="E153" s="81"/>
      <c r="F153" s="85"/>
      <c r="G153" s="9"/>
      <c r="H153" s="74">
        <v>7967.2</v>
      </c>
      <c r="I153" s="74"/>
    </row>
    <row r="154" spans="1:9" ht="15">
      <c r="A154" s="7"/>
      <c r="B154" s="7" t="s">
        <v>33</v>
      </c>
      <c r="C154" s="7" t="s">
        <v>43</v>
      </c>
      <c r="D154" s="7"/>
      <c r="E154" s="81"/>
      <c r="F154" s="85"/>
      <c r="G154" s="9"/>
      <c r="H154" s="74"/>
      <c r="I154" s="74">
        <v>6693.35</v>
      </c>
    </row>
    <row r="155" spans="1:9" ht="15">
      <c r="A155" s="7"/>
      <c r="B155" s="7" t="s">
        <v>45</v>
      </c>
      <c r="C155" s="7" t="s">
        <v>44</v>
      </c>
      <c r="D155" s="7"/>
      <c r="E155" s="81"/>
      <c r="F155" s="85"/>
      <c r="G155" s="9"/>
      <c r="H155" s="74"/>
      <c r="I155" s="74">
        <v>80.57</v>
      </c>
    </row>
    <row r="156" spans="1:9" ht="15">
      <c r="A156" s="7"/>
      <c r="B156" s="7" t="s">
        <v>41</v>
      </c>
      <c r="C156" s="7" t="s">
        <v>51</v>
      </c>
      <c r="D156" s="7"/>
      <c r="E156" s="81"/>
      <c r="F156" s="85"/>
      <c r="G156" s="9"/>
      <c r="H156" s="74"/>
      <c r="I156" s="74">
        <v>55</v>
      </c>
    </row>
    <row r="157" spans="1:9" ht="15">
      <c r="A157" s="7"/>
      <c r="B157" s="7" t="s">
        <v>35</v>
      </c>
      <c r="C157" s="7" t="s">
        <v>47</v>
      </c>
      <c r="D157" s="7"/>
      <c r="E157" s="81"/>
      <c r="F157" s="85"/>
      <c r="G157" s="9"/>
      <c r="H157" s="74"/>
      <c r="I157" s="74">
        <v>243.17</v>
      </c>
    </row>
    <row r="158" spans="1:9" ht="15">
      <c r="A158" s="7"/>
      <c r="B158" s="7" t="s">
        <v>36</v>
      </c>
      <c r="C158" s="7" t="s">
        <v>48</v>
      </c>
      <c r="D158" s="7"/>
      <c r="E158" s="81"/>
      <c r="F158" s="85"/>
      <c r="G158" s="9"/>
      <c r="H158" s="74"/>
      <c r="I158" s="74">
        <v>25.1</v>
      </c>
    </row>
    <row r="159" spans="1:9" ht="15">
      <c r="A159" s="7"/>
      <c r="B159" s="7" t="s">
        <v>134</v>
      </c>
      <c r="C159" s="7" t="s">
        <v>135</v>
      </c>
      <c r="D159" s="7"/>
      <c r="E159" s="81"/>
      <c r="F159" s="85"/>
      <c r="G159" s="9"/>
      <c r="H159" s="74"/>
      <c r="I159" s="74">
        <v>155.46</v>
      </c>
    </row>
    <row r="160" spans="1:9" ht="15">
      <c r="A160" s="7"/>
      <c r="B160" s="7" t="s">
        <v>37</v>
      </c>
      <c r="C160" s="7" t="s">
        <v>49</v>
      </c>
      <c r="D160" s="7"/>
      <c r="E160" s="81"/>
      <c r="F160" s="85"/>
      <c r="G160" s="9"/>
      <c r="H160" s="74"/>
      <c r="I160" s="74">
        <v>35.06</v>
      </c>
    </row>
    <row r="161" spans="1:9" ht="15">
      <c r="A161" s="7"/>
      <c r="B161" s="7" t="s">
        <v>38</v>
      </c>
      <c r="C161" s="7" t="s">
        <v>50</v>
      </c>
      <c r="D161" s="7"/>
      <c r="E161" s="81"/>
      <c r="F161" s="85"/>
      <c r="G161" s="9"/>
      <c r="H161" s="74"/>
      <c r="I161" s="74">
        <v>0.12</v>
      </c>
    </row>
    <row r="162" spans="1:9" ht="15">
      <c r="A162" s="7"/>
      <c r="B162" s="7" t="s">
        <v>39</v>
      </c>
      <c r="C162" s="7" t="s">
        <v>52</v>
      </c>
      <c r="D162" s="7"/>
      <c r="E162" s="81"/>
      <c r="F162" s="85"/>
      <c r="G162" s="9"/>
      <c r="H162" s="74"/>
      <c r="I162" s="74">
        <v>634.6</v>
      </c>
    </row>
    <row r="163" spans="1:9" ht="15">
      <c r="A163" s="6"/>
      <c r="B163" s="7" t="s">
        <v>40</v>
      </c>
      <c r="C163" s="6" t="s">
        <v>53</v>
      </c>
      <c r="D163" s="6"/>
      <c r="E163" s="82"/>
      <c r="F163" s="85"/>
      <c r="G163" s="9"/>
      <c r="H163" s="74"/>
      <c r="I163" s="74">
        <v>44.77</v>
      </c>
    </row>
    <row r="164" spans="1:9" ht="15">
      <c r="A164" s="6" t="s">
        <v>54</v>
      </c>
      <c r="B164" s="81"/>
      <c r="C164" s="82"/>
      <c r="D164" s="82"/>
      <c r="E164" s="82"/>
      <c r="F164" s="85"/>
      <c r="G164" s="9"/>
      <c r="H164" s="74"/>
      <c r="I164" s="74"/>
    </row>
    <row r="165" spans="1:9" ht="15">
      <c r="A165" s="83"/>
      <c r="B165" s="5">
        <v>39751</v>
      </c>
      <c r="C165" s="83"/>
      <c r="D165" s="83"/>
      <c r="E165" s="83"/>
      <c r="F165" s="84"/>
      <c r="G165" s="9"/>
      <c r="H165" s="74"/>
      <c r="I165" s="74"/>
    </row>
    <row r="166" spans="1:10" ht="15">
      <c r="A166" s="7" t="s">
        <v>55</v>
      </c>
      <c r="B166" s="7" t="s">
        <v>8</v>
      </c>
      <c r="C166" s="7"/>
      <c r="D166" s="81"/>
      <c r="E166" s="81"/>
      <c r="F166" s="85"/>
      <c r="G166" s="9"/>
      <c r="H166" s="74">
        <v>7967.2</v>
      </c>
      <c r="I166" s="74"/>
      <c r="J166" s="136"/>
    </row>
    <row r="167" spans="1:9" ht="15">
      <c r="A167" s="7"/>
      <c r="B167" s="7" t="s">
        <v>32</v>
      </c>
      <c r="C167" s="7" t="s">
        <v>42</v>
      </c>
      <c r="D167" s="81"/>
      <c r="E167" s="81"/>
      <c r="F167" s="85"/>
      <c r="G167" s="9"/>
      <c r="H167" s="74"/>
      <c r="I167" s="74">
        <v>7967.2</v>
      </c>
    </row>
    <row r="168" spans="1:9" ht="15">
      <c r="A168" s="7" t="s">
        <v>74</v>
      </c>
      <c r="B168" s="81"/>
      <c r="C168" s="81"/>
      <c r="D168" s="81"/>
      <c r="E168" s="81"/>
      <c r="F168" s="85"/>
      <c r="G168" s="9"/>
      <c r="H168" s="74"/>
      <c r="I168" s="74"/>
    </row>
    <row r="169" spans="1:9" ht="15">
      <c r="A169" s="83"/>
      <c r="B169" s="5">
        <v>39751</v>
      </c>
      <c r="C169" s="83"/>
      <c r="D169" s="83"/>
      <c r="E169" s="83"/>
      <c r="F169" s="84"/>
      <c r="G169" s="9"/>
      <c r="H169" s="74"/>
      <c r="I169" s="74"/>
    </row>
    <row r="170" spans="1:9" ht="15">
      <c r="A170" s="7" t="s">
        <v>59</v>
      </c>
      <c r="B170" s="6" t="s">
        <v>80</v>
      </c>
      <c r="C170" s="7"/>
      <c r="D170" s="81"/>
      <c r="E170" s="81"/>
      <c r="F170" s="85"/>
      <c r="G170" s="9"/>
      <c r="H170" s="74">
        <v>38.15</v>
      </c>
      <c r="I170" s="74"/>
    </row>
    <row r="171" spans="1:9" ht="15">
      <c r="A171" s="7"/>
      <c r="B171" s="7" t="s">
        <v>55</v>
      </c>
      <c r="C171" s="7" t="s">
        <v>8</v>
      </c>
      <c r="D171" s="81"/>
      <c r="E171" s="81"/>
      <c r="F171" s="85"/>
      <c r="G171" s="9"/>
      <c r="H171" s="74"/>
      <c r="I171" s="74">
        <v>38.15</v>
      </c>
    </row>
    <row r="172" spans="1:9" ht="15">
      <c r="A172" s="83"/>
      <c r="B172" s="5">
        <v>39752</v>
      </c>
      <c r="C172" s="83"/>
      <c r="D172" s="83"/>
      <c r="E172" s="83"/>
      <c r="F172" s="84"/>
      <c r="G172" s="28"/>
      <c r="H172" s="75"/>
      <c r="I172" s="75"/>
    </row>
    <row r="173" spans="1:9" ht="15">
      <c r="A173" s="7" t="s">
        <v>89</v>
      </c>
      <c r="B173" s="7" t="s">
        <v>93</v>
      </c>
      <c r="C173" s="7"/>
      <c r="D173" s="7"/>
      <c r="E173" s="81"/>
      <c r="F173" s="85"/>
      <c r="G173" s="28"/>
      <c r="H173" s="75">
        <f>8556.61</f>
        <v>8556.61</v>
      </c>
      <c r="I173" s="75"/>
    </row>
    <row r="174" spans="1:9" ht="15">
      <c r="A174" s="7" t="s">
        <v>90</v>
      </c>
      <c r="B174" s="7" t="s">
        <v>94</v>
      </c>
      <c r="C174" s="7"/>
      <c r="D174" s="7"/>
      <c r="E174" s="81"/>
      <c r="F174" s="85"/>
      <c r="G174" s="9"/>
      <c r="H174" s="75">
        <v>2493.77</v>
      </c>
      <c r="I174" s="75"/>
    </row>
    <row r="175" spans="1:9" ht="15">
      <c r="A175" s="7" t="s">
        <v>91</v>
      </c>
      <c r="B175" s="7" t="s">
        <v>95</v>
      </c>
      <c r="C175" s="7"/>
      <c r="D175" s="7"/>
      <c r="E175" s="81"/>
      <c r="F175" s="85"/>
      <c r="G175" s="9"/>
      <c r="H175" s="75">
        <v>91.16</v>
      </c>
      <c r="I175" s="75"/>
    </row>
    <row r="176" spans="1:9" ht="15">
      <c r="A176" s="7"/>
      <c r="B176" s="7" t="s">
        <v>87</v>
      </c>
      <c r="C176" s="7" t="s">
        <v>96</v>
      </c>
      <c r="D176" s="7"/>
      <c r="E176" s="81"/>
      <c r="F176" s="85"/>
      <c r="G176" s="9"/>
      <c r="H176" s="75"/>
      <c r="I176" s="75">
        <v>4011.69</v>
      </c>
    </row>
    <row r="177" spans="1:9" ht="15">
      <c r="A177" s="7"/>
      <c r="B177" s="7" t="s">
        <v>88</v>
      </c>
      <c r="C177" s="7" t="s">
        <v>97</v>
      </c>
      <c r="D177" s="7"/>
      <c r="E177" s="81"/>
      <c r="F177" s="85"/>
      <c r="G177" s="9"/>
      <c r="H177" s="75"/>
      <c r="I177" s="75">
        <v>344.29</v>
      </c>
    </row>
    <row r="178" spans="1:9" ht="15">
      <c r="A178" s="7"/>
      <c r="B178" s="7" t="s">
        <v>92</v>
      </c>
      <c r="C178" s="7" t="s">
        <v>98</v>
      </c>
      <c r="D178" s="7"/>
      <c r="E178" s="81"/>
      <c r="F178" s="85"/>
      <c r="G178" s="9"/>
      <c r="H178" s="75"/>
      <c r="I178" s="74">
        <v>326.05</v>
      </c>
    </row>
    <row r="179" spans="1:9" ht="15">
      <c r="A179" s="6"/>
      <c r="B179" s="7" t="s">
        <v>99</v>
      </c>
      <c r="C179" s="6" t="s">
        <v>100</v>
      </c>
      <c r="D179" s="6"/>
      <c r="E179" s="82"/>
      <c r="F179" s="85"/>
      <c r="G179" s="9"/>
      <c r="H179" s="75"/>
      <c r="I179" s="74">
        <v>6459.51</v>
      </c>
    </row>
    <row r="180" spans="1:9" ht="15">
      <c r="A180" s="6" t="s">
        <v>99</v>
      </c>
      <c r="B180" s="6" t="s">
        <v>100</v>
      </c>
      <c r="C180" s="6"/>
      <c r="D180" s="6"/>
      <c r="E180" s="82"/>
      <c r="F180" s="85"/>
      <c r="G180" s="9"/>
      <c r="H180" s="75">
        <v>6459.51</v>
      </c>
      <c r="I180" s="75"/>
    </row>
    <row r="181" spans="1:9" ht="15">
      <c r="A181" s="7"/>
      <c r="B181" s="16" t="s">
        <v>55</v>
      </c>
      <c r="C181" s="16" t="s">
        <v>8</v>
      </c>
      <c r="D181" s="6"/>
      <c r="E181" s="82"/>
      <c r="F181" s="85"/>
      <c r="G181" s="9"/>
      <c r="H181" s="75"/>
      <c r="I181" s="75">
        <v>6459.51</v>
      </c>
    </row>
    <row r="182" spans="1:9" ht="15">
      <c r="A182" s="83"/>
      <c r="B182" s="5">
        <v>39752</v>
      </c>
      <c r="C182" s="83"/>
      <c r="D182" s="83"/>
      <c r="E182" s="83"/>
      <c r="F182" s="84"/>
      <c r="G182" s="9"/>
      <c r="H182" s="75"/>
      <c r="I182" s="75"/>
    </row>
    <row r="183" spans="1:9" ht="15">
      <c r="A183" s="7" t="s">
        <v>139</v>
      </c>
      <c r="B183" s="7" t="s">
        <v>106</v>
      </c>
      <c r="C183" s="7"/>
      <c r="D183" s="7"/>
      <c r="E183" s="81"/>
      <c r="F183" s="85"/>
      <c r="G183" s="9"/>
      <c r="H183" s="75">
        <v>1500</v>
      </c>
      <c r="I183" s="75"/>
    </row>
    <row r="184" spans="1:9" ht="15">
      <c r="A184" s="16" t="s">
        <v>206</v>
      </c>
      <c r="B184" s="7" t="s">
        <v>78</v>
      </c>
      <c r="C184" s="7"/>
      <c r="D184" s="7"/>
      <c r="E184" s="81"/>
      <c r="F184" s="85"/>
      <c r="G184" s="9"/>
      <c r="H184" s="75">
        <v>285</v>
      </c>
      <c r="I184" s="75"/>
    </row>
    <row r="185" spans="1:9" ht="15">
      <c r="A185" s="7"/>
      <c r="B185" s="7" t="s">
        <v>101</v>
      </c>
      <c r="C185" s="7" t="s">
        <v>105</v>
      </c>
      <c r="D185" s="7"/>
      <c r="E185" s="81"/>
      <c r="F185" s="85"/>
      <c r="G185" s="9"/>
      <c r="H185" s="75"/>
      <c r="I185" s="75">
        <v>300</v>
      </c>
    </row>
    <row r="186" spans="1:9" ht="15">
      <c r="A186" s="7"/>
      <c r="B186" s="7" t="s">
        <v>102</v>
      </c>
      <c r="C186" s="7" t="s">
        <v>104</v>
      </c>
      <c r="D186" s="7"/>
      <c r="E186" s="81"/>
      <c r="F186" s="85"/>
      <c r="G186" s="9"/>
      <c r="H186" s="75"/>
      <c r="I186" s="75">
        <v>1485</v>
      </c>
    </row>
    <row r="187" spans="1:9" ht="15">
      <c r="A187" s="14"/>
      <c r="B187" s="7"/>
      <c r="C187" s="14"/>
      <c r="D187" s="14"/>
      <c r="E187" s="83"/>
      <c r="F187" s="84"/>
      <c r="G187" s="9"/>
      <c r="H187" s="75"/>
      <c r="I187" s="75"/>
    </row>
    <row r="188" spans="1:9" ht="15.75" thickBot="1">
      <c r="A188" s="6" t="s">
        <v>274</v>
      </c>
      <c r="B188" s="7"/>
      <c r="C188" s="6"/>
      <c r="D188" s="6"/>
      <c r="E188" s="82"/>
      <c r="F188" s="82"/>
      <c r="G188" s="9"/>
      <c r="H188" s="148">
        <f>SUM(H142:H187)</f>
        <v>488338.95000000007</v>
      </c>
      <c r="I188" s="160">
        <f>SUM(I142:I187)</f>
        <v>488338.9500000002</v>
      </c>
    </row>
    <row r="189" spans="1:9" ht="16.5" thickBot="1" thickTop="1">
      <c r="A189" s="7" t="s">
        <v>275</v>
      </c>
      <c r="B189" s="7"/>
      <c r="C189" s="7"/>
      <c r="D189" s="7"/>
      <c r="E189" s="81"/>
      <c r="F189" s="85"/>
      <c r="G189" s="9"/>
      <c r="H189" s="148">
        <f>H188</f>
        <v>488338.95000000007</v>
      </c>
      <c r="I189" s="160">
        <f>I188</f>
        <v>488338.9500000002</v>
      </c>
    </row>
    <row r="190" spans="1:9" ht="15.75" thickTop="1">
      <c r="A190" s="83"/>
      <c r="B190" s="5">
        <v>39752</v>
      </c>
      <c r="C190" s="83"/>
      <c r="D190" s="83"/>
      <c r="E190" s="83"/>
      <c r="F190" s="84"/>
      <c r="G190" s="9"/>
      <c r="H190" s="75"/>
      <c r="I190" s="75"/>
    </row>
    <row r="191" spans="1:9" ht="15">
      <c r="A191" s="82"/>
      <c r="B191" s="5"/>
      <c r="C191" s="82"/>
      <c r="D191" s="82"/>
      <c r="E191" s="82"/>
      <c r="F191" s="85"/>
      <c r="G191" s="9"/>
      <c r="H191" s="75"/>
      <c r="I191" s="75"/>
    </row>
    <row r="192" spans="1:9" ht="15">
      <c r="A192" s="7" t="s">
        <v>102</v>
      </c>
      <c r="B192" s="7" t="s">
        <v>104</v>
      </c>
      <c r="C192" s="7"/>
      <c r="D192" s="81"/>
      <c r="E192" s="81"/>
      <c r="F192" s="85"/>
      <c r="G192" s="9"/>
      <c r="H192" s="75">
        <v>1485</v>
      </c>
      <c r="I192" s="75"/>
    </row>
    <row r="193" spans="1:9" ht="15">
      <c r="A193" s="7"/>
      <c r="B193" s="7" t="s">
        <v>103</v>
      </c>
      <c r="C193" s="7" t="s">
        <v>8</v>
      </c>
      <c r="D193" s="81"/>
      <c r="E193" s="81"/>
      <c r="F193" s="85"/>
      <c r="G193" s="9"/>
      <c r="H193" s="75"/>
      <c r="I193" s="75">
        <v>1485</v>
      </c>
    </row>
    <row r="194" spans="1:9" ht="15">
      <c r="A194" s="83"/>
      <c r="B194" s="5">
        <v>39752</v>
      </c>
      <c r="C194" s="83"/>
      <c r="D194" s="83"/>
      <c r="E194" s="83"/>
      <c r="F194" s="84"/>
      <c r="G194" s="9"/>
      <c r="H194" s="75"/>
      <c r="I194" s="75"/>
    </row>
    <row r="195" spans="1:9" ht="15">
      <c r="A195" s="7" t="s">
        <v>184</v>
      </c>
      <c r="B195" s="7" t="s">
        <v>110</v>
      </c>
      <c r="C195" s="7"/>
      <c r="D195" s="7"/>
      <c r="E195" s="7"/>
      <c r="F195" s="85"/>
      <c r="G195" s="9"/>
      <c r="H195" s="75">
        <v>2098.85</v>
      </c>
      <c r="I195" s="75"/>
    </row>
    <row r="196" spans="1:9" ht="15">
      <c r="A196" s="7"/>
      <c r="B196" s="7" t="s">
        <v>107</v>
      </c>
      <c r="C196" s="7" t="s">
        <v>138</v>
      </c>
      <c r="D196" s="7"/>
      <c r="E196" s="7"/>
      <c r="F196" s="85"/>
      <c r="G196" s="9"/>
      <c r="H196" s="75"/>
      <c r="I196" s="75">
        <v>524.71</v>
      </c>
    </row>
    <row r="197" spans="1:9" ht="15">
      <c r="A197" s="7"/>
      <c r="B197" s="7" t="s">
        <v>108</v>
      </c>
      <c r="C197" s="7" t="s">
        <v>111</v>
      </c>
      <c r="D197" s="7"/>
      <c r="E197" s="7"/>
      <c r="F197" s="85"/>
      <c r="G197" s="9"/>
      <c r="H197" s="75"/>
      <c r="I197" s="75">
        <v>25.19</v>
      </c>
    </row>
    <row r="198" spans="1:9" ht="15">
      <c r="A198" s="7"/>
      <c r="B198" s="7" t="s">
        <v>112</v>
      </c>
      <c r="C198" s="7" t="s">
        <v>113</v>
      </c>
      <c r="D198" s="7"/>
      <c r="E198" s="7"/>
      <c r="F198" s="85"/>
      <c r="G198" s="9"/>
      <c r="H198" s="75"/>
      <c r="I198" s="75">
        <v>1548.95</v>
      </c>
    </row>
    <row r="199" spans="1:9" ht="15">
      <c r="A199" s="83"/>
      <c r="B199" s="5">
        <v>39752</v>
      </c>
      <c r="C199" s="83"/>
      <c r="D199" s="83"/>
      <c r="E199" s="83"/>
      <c r="F199" s="84"/>
      <c r="G199" s="9"/>
      <c r="H199" s="75"/>
      <c r="I199" s="75"/>
    </row>
    <row r="200" spans="1:9" ht="15">
      <c r="A200" s="7" t="s">
        <v>184</v>
      </c>
      <c r="B200" s="7" t="s">
        <v>110</v>
      </c>
      <c r="C200" s="7"/>
      <c r="D200" s="7"/>
      <c r="E200" s="7"/>
      <c r="F200" s="85"/>
      <c r="G200" s="9"/>
      <c r="H200" s="75">
        <v>1355.01</v>
      </c>
      <c r="I200" s="75"/>
    </row>
    <row r="201" spans="1:9" ht="15">
      <c r="A201" s="7"/>
      <c r="B201" s="7" t="s">
        <v>107</v>
      </c>
      <c r="C201" s="7" t="s">
        <v>136</v>
      </c>
      <c r="D201" s="7"/>
      <c r="E201" s="7"/>
      <c r="F201" s="85"/>
      <c r="G201" s="9"/>
      <c r="H201" s="75"/>
      <c r="I201" s="75">
        <v>338.75</v>
      </c>
    </row>
    <row r="202" spans="1:9" ht="15">
      <c r="A202" s="7"/>
      <c r="B202" s="7" t="s">
        <v>108</v>
      </c>
      <c r="C202" s="7" t="s">
        <v>111</v>
      </c>
      <c r="D202" s="7"/>
      <c r="E202" s="7"/>
      <c r="F202" s="85"/>
      <c r="G202" s="9"/>
      <c r="H202" s="75"/>
      <c r="I202" s="75">
        <v>16.26</v>
      </c>
    </row>
    <row r="203" spans="1:9" ht="15">
      <c r="A203" s="7"/>
      <c r="B203" s="7" t="s">
        <v>116</v>
      </c>
      <c r="C203" s="7" t="s">
        <v>115</v>
      </c>
      <c r="D203" s="7"/>
      <c r="E203" s="7"/>
      <c r="F203" s="85"/>
      <c r="G203" s="9"/>
      <c r="H203" s="75"/>
      <c r="I203" s="75">
        <v>1000</v>
      </c>
    </row>
    <row r="204" spans="1:9" ht="15">
      <c r="A204" s="83"/>
      <c r="B204" s="5">
        <v>39752</v>
      </c>
      <c r="C204" s="83"/>
      <c r="D204" s="83"/>
      <c r="E204" s="83"/>
      <c r="F204" s="84"/>
      <c r="G204" s="9"/>
      <c r="H204" s="75"/>
      <c r="I204" s="75"/>
    </row>
    <row r="205" spans="1:9" ht="15">
      <c r="A205" s="7" t="s">
        <v>184</v>
      </c>
      <c r="B205" s="7" t="s">
        <v>110</v>
      </c>
      <c r="C205" s="7"/>
      <c r="D205" s="7"/>
      <c r="E205" s="81"/>
      <c r="F205" s="85"/>
      <c r="G205" s="9"/>
      <c r="H205" s="75">
        <v>1355.01</v>
      </c>
      <c r="I205" s="75"/>
    </row>
    <row r="206" spans="1:9" ht="15">
      <c r="A206" s="7"/>
      <c r="B206" s="7" t="s">
        <v>107</v>
      </c>
      <c r="C206" s="7" t="s">
        <v>136</v>
      </c>
      <c r="D206" s="7"/>
      <c r="E206" s="81"/>
      <c r="F206" s="85"/>
      <c r="G206" s="9"/>
      <c r="H206" s="75"/>
      <c r="I206" s="75">
        <v>338.75</v>
      </c>
    </row>
    <row r="207" spans="1:9" ht="15">
      <c r="A207" s="7"/>
      <c r="B207" s="7" t="s">
        <v>108</v>
      </c>
      <c r="C207" s="7" t="s">
        <v>111</v>
      </c>
      <c r="D207" s="7"/>
      <c r="E207" s="81"/>
      <c r="F207" s="85"/>
      <c r="G207" s="9"/>
      <c r="H207" s="75"/>
      <c r="I207" s="75">
        <v>16.26</v>
      </c>
    </row>
    <row r="208" spans="1:9" ht="15">
      <c r="A208" s="7"/>
      <c r="B208" s="7" t="s">
        <v>117</v>
      </c>
      <c r="C208" s="7" t="s">
        <v>118</v>
      </c>
      <c r="D208" s="7"/>
      <c r="E208" s="81"/>
      <c r="F208" s="85"/>
      <c r="G208" s="9"/>
      <c r="H208" s="75"/>
      <c r="I208" s="75">
        <v>1000</v>
      </c>
    </row>
    <row r="209" spans="1:9" ht="15">
      <c r="A209" s="83"/>
      <c r="B209" s="5">
        <v>39752</v>
      </c>
      <c r="C209" s="83"/>
      <c r="D209" s="83"/>
      <c r="E209" s="83"/>
      <c r="F209" s="84"/>
      <c r="G209" s="28"/>
      <c r="H209" s="74"/>
      <c r="I209" s="74"/>
    </row>
    <row r="210" spans="1:9" ht="15">
      <c r="A210" s="7" t="s">
        <v>39</v>
      </c>
      <c r="B210" s="7" t="s">
        <v>52</v>
      </c>
      <c r="C210" s="6"/>
      <c r="D210" s="6"/>
      <c r="E210" s="82"/>
      <c r="F210" s="86"/>
      <c r="G210" s="9"/>
      <c r="H210" s="74">
        <v>2311.48</v>
      </c>
      <c r="I210" s="74"/>
    </row>
    <row r="211" spans="1:9" ht="15">
      <c r="A211" s="7" t="s">
        <v>40</v>
      </c>
      <c r="B211" s="6" t="s">
        <v>53</v>
      </c>
      <c r="C211" s="6"/>
      <c r="D211" s="6"/>
      <c r="E211" s="82"/>
      <c r="F211" s="85"/>
      <c r="G211" s="9"/>
      <c r="H211" s="75">
        <v>93.57</v>
      </c>
      <c r="I211" s="75"/>
    </row>
    <row r="212" spans="1:9" ht="15">
      <c r="A212" s="7"/>
      <c r="B212" s="16" t="s">
        <v>119</v>
      </c>
      <c r="C212" s="7" t="s">
        <v>183</v>
      </c>
      <c r="D212" s="7"/>
      <c r="E212" s="81"/>
      <c r="F212" s="85"/>
      <c r="G212" s="9"/>
      <c r="H212" s="75"/>
      <c r="I212" s="75">
        <f>SUM(H210:H211)</f>
        <v>2405.05</v>
      </c>
    </row>
    <row r="213" spans="1:9" ht="15">
      <c r="A213" s="83"/>
      <c r="B213" s="5">
        <v>39752</v>
      </c>
      <c r="C213" s="83"/>
      <c r="D213" s="83"/>
      <c r="E213" s="83"/>
      <c r="F213" s="84"/>
      <c r="G213" s="9"/>
      <c r="H213" s="75"/>
      <c r="I213" s="75"/>
    </row>
    <row r="214" spans="1:9" ht="15">
      <c r="A214" s="16" t="s">
        <v>119</v>
      </c>
      <c r="B214" s="7" t="s">
        <v>183</v>
      </c>
      <c r="C214" s="7"/>
      <c r="D214" s="7"/>
      <c r="E214" s="81"/>
      <c r="F214" s="85"/>
      <c r="G214" s="9"/>
      <c r="H214" s="75">
        <f>SUM(I215:I218)</f>
        <v>637.05</v>
      </c>
      <c r="I214" s="75"/>
    </row>
    <row r="215" spans="1:9" ht="15">
      <c r="A215" s="7"/>
      <c r="B215" s="7" t="s">
        <v>70</v>
      </c>
      <c r="C215" s="7" t="s">
        <v>23</v>
      </c>
      <c r="D215" s="7"/>
      <c r="E215" s="81"/>
      <c r="F215" s="85"/>
      <c r="G215" s="9"/>
      <c r="H215" s="75"/>
      <c r="I215" s="75">
        <f>45+13.5+3.15</f>
        <v>61.65</v>
      </c>
    </row>
    <row r="216" spans="1:9" ht="15">
      <c r="A216" s="7"/>
      <c r="B216" s="7" t="s">
        <v>71</v>
      </c>
      <c r="C216" s="7" t="s">
        <v>24</v>
      </c>
      <c r="D216" s="7"/>
      <c r="E216" s="81"/>
      <c r="F216" s="85"/>
      <c r="G216" s="9"/>
      <c r="H216" s="75"/>
      <c r="I216" s="75">
        <f>152+51.3</f>
        <v>203.3</v>
      </c>
    </row>
    <row r="217" spans="1:9" ht="15">
      <c r="A217" s="7"/>
      <c r="B217" s="16" t="s">
        <v>222</v>
      </c>
      <c r="C217" s="6" t="s">
        <v>224</v>
      </c>
      <c r="D217" s="7"/>
      <c r="E217" s="81"/>
      <c r="F217" s="85"/>
      <c r="G217" s="9"/>
      <c r="H217" s="75"/>
      <c r="I217" s="75">
        <f>8.82</f>
        <v>8.82</v>
      </c>
    </row>
    <row r="218" spans="1:9" ht="15">
      <c r="A218" s="6"/>
      <c r="B218" s="16" t="s">
        <v>77</v>
      </c>
      <c r="C218" s="6" t="s">
        <v>78</v>
      </c>
      <c r="D218" s="6"/>
      <c r="E218" s="82"/>
      <c r="F218" s="85"/>
      <c r="G218" s="9"/>
      <c r="H218" s="75"/>
      <c r="I218" s="75">
        <f>30.78+47.5+285</f>
        <v>363.28</v>
      </c>
    </row>
    <row r="219" spans="1:9" ht="15">
      <c r="A219" s="83"/>
      <c r="B219" s="5">
        <v>39752</v>
      </c>
      <c r="C219" s="83"/>
      <c r="D219" s="83"/>
      <c r="E219" s="83"/>
      <c r="F219" s="84"/>
      <c r="G219" s="9"/>
      <c r="H219" s="75"/>
      <c r="I219" s="75"/>
    </row>
    <row r="220" spans="1:9" ht="15">
      <c r="A220" s="16" t="s">
        <v>119</v>
      </c>
      <c r="B220" s="7" t="s">
        <v>183</v>
      </c>
      <c r="C220" s="7"/>
      <c r="D220" s="81"/>
      <c r="E220" s="81"/>
      <c r="F220" s="85"/>
      <c r="G220" s="9"/>
      <c r="H220" s="74">
        <f>I212-H214</f>
        <v>1768.0000000000002</v>
      </c>
      <c r="I220" s="75"/>
    </row>
    <row r="221" spans="1:9" ht="15">
      <c r="A221" s="6"/>
      <c r="B221" s="7" t="s">
        <v>55</v>
      </c>
      <c r="C221" s="6" t="s">
        <v>8</v>
      </c>
      <c r="D221" s="82"/>
      <c r="E221" s="82"/>
      <c r="F221" s="85"/>
      <c r="G221" s="9"/>
      <c r="H221" s="74"/>
      <c r="I221" s="75">
        <v>1768</v>
      </c>
    </row>
    <row r="222" spans="1:9" ht="15">
      <c r="A222" s="83"/>
      <c r="B222" s="5">
        <v>39752</v>
      </c>
      <c r="C222" s="83"/>
      <c r="D222" s="83"/>
      <c r="E222" s="83"/>
      <c r="F222" s="84"/>
      <c r="G222" s="9"/>
      <c r="H222" s="74"/>
      <c r="I222" s="75"/>
    </row>
    <row r="223" spans="1:9" ht="15">
      <c r="A223" s="7" t="s">
        <v>92</v>
      </c>
      <c r="B223" s="7" t="s">
        <v>98</v>
      </c>
      <c r="C223" s="6"/>
      <c r="D223" s="82"/>
      <c r="E223" s="82"/>
      <c r="F223" s="85"/>
      <c r="G223" s="9"/>
      <c r="H223" s="107">
        <v>326.05</v>
      </c>
      <c r="I223" s="75"/>
    </row>
    <row r="224" spans="1:9" ht="15">
      <c r="A224" s="7"/>
      <c r="B224" s="7" t="s">
        <v>240</v>
      </c>
      <c r="C224" s="6" t="s">
        <v>241</v>
      </c>
      <c r="D224" s="82"/>
      <c r="E224" s="82"/>
      <c r="F224" s="85"/>
      <c r="G224" s="9"/>
      <c r="H224" s="74"/>
      <c r="I224" s="74">
        <v>326.05</v>
      </c>
    </row>
    <row r="225" spans="1:9" ht="15">
      <c r="A225" s="14"/>
      <c r="B225" s="5">
        <v>39752</v>
      </c>
      <c r="C225" s="83"/>
      <c r="D225" s="83"/>
      <c r="E225" s="83"/>
      <c r="F225" s="84"/>
      <c r="G225" s="9"/>
      <c r="H225" s="74"/>
      <c r="I225" s="74"/>
    </row>
    <row r="226" spans="1:9" ht="15">
      <c r="A226" s="7" t="s">
        <v>101</v>
      </c>
      <c r="B226" s="7" t="s">
        <v>105</v>
      </c>
      <c r="C226" s="6"/>
      <c r="D226" s="82"/>
      <c r="E226" s="82"/>
      <c r="F226" s="85"/>
      <c r="G226" s="9"/>
      <c r="H226" s="74">
        <v>300</v>
      </c>
      <c r="I226" s="75"/>
    </row>
    <row r="227" spans="1:9" ht="15">
      <c r="A227" s="7"/>
      <c r="B227" s="7" t="s">
        <v>242</v>
      </c>
      <c r="C227" s="6" t="s">
        <v>243</v>
      </c>
      <c r="D227" s="82"/>
      <c r="E227" s="82"/>
      <c r="F227" s="85"/>
      <c r="G227" s="9"/>
      <c r="H227" s="74"/>
      <c r="I227" s="75">
        <v>300</v>
      </c>
    </row>
    <row r="228" spans="1:9" ht="15">
      <c r="A228" s="14"/>
      <c r="B228" s="5">
        <v>39752</v>
      </c>
      <c r="C228" s="83"/>
      <c r="D228" s="83"/>
      <c r="E228" s="83"/>
      <c r="F228" s="84"/>
      <c r="G228" s="9"/>
      <c r="H228" s="74"/>
      <c r="I228" s="75"/>
    </row>
    <row r="229" spans="1:9" ht="15">
      <c r="A229" s="7" t="s">
        <v>188</v>
      </c>
      <c r="B229" s="7" t="s">
        <v>189</v>
      </c>
      <c r="C229" s="7"/>
      <c r="D229" s="7"/>
      <c r="E229" s="7"/>
      <c r="F229" s="85"/>
      <c r="G229" s="9"/>
      <c r="H229" s="74">
        <f>SUM(I230:I231)</f>
        <v>1755</v>
      </c>
      <c r="I229" s="75"/>
    </row>
    <row r="230" spans="1:9" ht="15">
      <c r="A230" s="7"/>
      <c r="B230" s="6" t="s">
        <v>58</v>
      </c>
      <c r="C230" s="7" t="s">
        <v>22</v>
      </c>
      <c r="D230" s="7"/>
      <c r="E230" s="7"/>
      <c r="F230" s="85"/>
      <c r="G230" s="9"/>
      <c r="H230" s="74"/>
      <c r="I230" s="75">
        <f>H84+H52+35</f>
        <v>685</v>
      </c>
    </row>
    <row r="231" spans="1:9" ht="15">
      <c r="A231" s="7"/>
      <c r="B231" s="7" t="s">
        <v>75</v>
      </c>
      <c r="C231" s="7" t="s">
        <v>25</v>
      </c>
      <c r="D231" s="7"/>
      <c r="E231" s="7"/>
      <c r="F231" s="85"/>
      <c r="G231" s="9"/>
      <c r="H231" s="74"/>
      <c r="I231" s="75">
        <f>H86+H56</f>
        <v>1070</v>
      </c>
    </row>
    <row r="232" spans="1:9" ht="15">
      <c r="A232" s="7" t="s">
        <v>190</v>
      </c>
      <c r="B232" s="7"/>
      <c r="C232" s="7"/>
      <c r="D232" s="7"/>
      <c r="E232" s="7"/>
      <c r="F232" s="85"/>
      <c r="G232" s="9"/>
      <c r="H232" s="74"/>
      <c r="I232" s="75"/>
    </row>
    <row r="233" spans="1:9" ht="15">
      <c r="A233" s="7"/>
      <c r="B233" s="7"/>
      <c r="C233" s="7"/>
      <c r="D233" s="7"/>
      <c r="E233" s="7"/>
      <c r="F233" s="85"/>
      <c r="G233" s="9"/>
      <c r="H233" s="74"/>
      <c r="I233" s="75"/>
    </row>
    <row r="234" spans="1:9" ht="15">
      <c r="A234" s="14"/>
      <c r="B234" s="7"/>
      <c r="C234" s="14"/>
      <c r="D234" s="14"/>
      <c r="E234" s="14"/>
      <c r="F234" s="84"/>
      <c r="G234" s="9"/>
      <c r="H234" s="74"/>
      <c r="I234" s="75"/>
    </row>
    <row r="235" spans="1:9" ht="15.75" thickBot="1">
      <c r="A235" s="6" t="s">
        <v>274</v>
      </c>
      <c r="B235" s="7"/>
      <c r="C235" s="6"/>
      <c r="D235" s="6"/>
      <c r="E235" s="6"/>
      <c r="F235" s="82"/>
      <c r="G235" s="9"/>
      <c r="H235" s="148">
        <f>SUM(H189:H234)</f>
        <v>501823.97000000003</v>
      </c>
      <c r="I235" s="160">
        <f>SUM(I189:I234)</f>
        <v>501823.97000000026</v>
      </c>
    </row>
    <row r="236" spans="1:9" ht="16.5" thickBot="1" thickTop="1">
      <c r="A236" s="7" t="s">
        <v>275</v>
      </c>
      <c r="B236" s="7"/>
      <c r="C236" s="7"/>
      <c r="D236" s="7"/>
      <c r="E236" s="7"/>
      <c r="F236" s="85"/>
      <c r="G236" s="9"/>
      <c r="H236" s="148">
        <f>H235</f>
        <v>501823.97000000003</v>
      </c>
      <c r="I236" s="160">
        <f>I235</f>
        <v>501823.97000000026</v>
      </c>
    </row>
    <row r="237" spans="1:9" ht="15.75" thickTop="1">
      <c r="A237" s="14"/>
      <c r="B237" s="5">
        <v>39752</v>
      </c>
      <c r="C237" s="83"/>
      <c r="D237" s="83"/>
      <c r="E237" s="83"/>
      <c r="F237" s="84"/>
      <c r="G237" s="9"/>
      <c r="H237" s="74"/>
      <c r="I237" s="75"/>
    </row>
    <row r="238" spans="1:9" ht="15">
      <c r="A238" s="7" t="s">
        <v>188</v>
      </c>
      <c r="B238" s="7" t="s">
        <v>189</v>
      </c>
      <c r="C238" s="7"/>
      <c r="D238" s="7"/>
      <c r="E238" s="7"/>
      <c r="F238" s="85"/>
      <c r="G238" s="9"/>
      <c r="H238" s="74">
        <f>SUM(I239:I250)</f>
        <v>21105.41</v>
      </c>
      <c r="I238" s="75"/>
    </row>
    <row r="239" spans="1:9" ht="15">
      <c r="A239" s="7"/>
      <c r="B239" s="7" t="s">
        <v>89</v>
      </c>
      <c r="C239" s="7" t="s">
        <v>93</v>
      </c>
      <c r="D239" s="7"/>
      <c r="E239" s="7"/>
      <c r="F239" s="85"/>
      <c r="G239" s="9"/>
      <c r="H239" s="74"/>
      <c r="I239" s="75">
        <v>8556.61</v>
      </c>
    </row>
    <row r="240" spans="1:9" ht="15">
      <c r="A240" s="7"/>
      <c r="B240" s="7" t="s">
        <v>90</v>
      </c>
      <c r="C240" s="7" t="s">
        <v>94</v>
      </c>
      <c r="D240" s="7"/>
      <c r="E240" s="6"/>
      <c r="F240" s="85"/>
      <c r="G240" s="9"/>
      <c r="H240" s="74"/>
      <c r="I240" s="75">
        <v>2493.77</v>
      </c>
    </row>
    <row r="241" spans="1:9" ht="15">
      <c r="A241" s="7"/>
      <c r="B241" s="7" t="s">
        <v>91</v>
      </c>
      <c r="C241" s="7" t="s">
        <v>95</v>
      </c>
      <c r="D241" s="7"/>
      <c r="E241" s="6"/>
      <c r="F241" s="85"/>
      <c r="G241" s="9"/>
      <c r="H241" s="74"/>
      <c r="I241" s="75">
        <v>91.16</v>
      </c>
    </row>
    <row r="242" spans="1:9" ht="15">
      <c r="A242" s="7"/>
      <c r="B242" s="7" t="s">
        <v>139</v>
      </c>
      <c r="C242" s="7" t="s">
        <v>106</v>
      </c>
      <c r="D242" s="7"/>
      <c r="E242" s="7"/>
      <c r="F242" s="85"/>
      <c r="G242" s="9"/>
      <c r="H242" s="74"/>
      <c r="I242" s="75">
        <v>1500</v>
      </c>
    </row>
    <row r="243" spans="1:9" ht="15">
      <c r="A243" s="7"/>
      <c r="B243" s="7" t="s">
        <v>184</v>
      </c>
      <c r="C243" s="7" t="s">
        <v>110</v>
      </c>
      <c r="D243" s="7"/>
      <c r="E243" s="7"/>
      <c r="F243" s="85"/>
      <c r="G243" s="9"/>
      <c r="H243" s="74"/>
      <c r="I243" s="75">
        <f>H205+H200+H195</f>
        <v>4808.87</v>
      </c>
    </row>
    <row r="244" spans="1:9" ht="15">
      <c r="A244" s="7"/>
      <c r="B244" s="7" t="s">
        <v>81</v>
      </c>
      <c r="C244" s="7" t="s">
        <v>84</v>
      </c>
      <c r="D244" s="7"/>
      <c r="E244" s="7"/>
      <c r="F244" s="85"/>
      <c r="G244" s="9"/>
      <c r="H244" s="74"/>
      <c r="I244" s="75">
        <v>98</v>
      </c>
    </row>
    <row r="245" spans="1:9" ht="15">
      <c r="A245" s="7"/>
      <c r="B245" s="7" t="s">
        <v>72</v>
      </c>
      <c r="C245" s="7" t="s">
        <v>16</v>
      </c>
      <c r="D245" s="7"/>
      <c r="E245" s="7"/>
      <c r="F245" s="85"/>
      <c r="G245" s="9"/>
      <c r="H245" s="74"/>
      <c r="I245" s="75">
        <v>3000</v>
      </c>
    </row>
    <row r="246" spans="1:9" ht="15">
      <c r="A246" s="7"/>
      <c r="B246" s="7" t="s">
        <v>56</v>
      </c>
      <c r="C246" s="7" t="s">
        <v>57</v>
      </c>
      <c r="D246" s="7"/>
      <c r="E246" s="7"/>
      <c r="F246" s="85"/>
      <c r="G246" s="9"/>
      <c r="H246" s="75"/>
      <c r="I246" s="75">
        <v>15</v>
      </c>
    </row>
    <row r="247" spans="1:9" ht="15">
      <c r="A247" s="7"/>
      <c r="B247" s="7" t="s">
        <v>85</v>
      </c>
      <c r="C247" s="7" t="s">
        <v>86</v>
      </c>
      <c r="D247" s="7"/>
      <c r="E247" s="7"/>
      <c r="F247" s="85"/>
      <c r="G247" s="9"/>
      <c r="H247" s="75"/>
      <c r="I247" s="75">
        <v>22</v>
      </c>
    </row>
    <row r="248" spans="1:9" ht="15">
      <c r="A248" s="7"/>
      <c r="B248" s="7" t="s">
        <v>73</v>
      </c>
      <c r="C248" s="7" t="s">
        <v>125</v>
      </c>
      <c r="D248" s="7"/>
      <c r="E248" s="7"/>
      <c r="F248" s="85"/>
      <c r="G248" s="9"/>
      <c r="H248" s="75"/>
      <c r="I248" s="75">
        <v>108</v>
      </c>
    </row>
    <row r="249" spans="1:9" ht="15">
      <c r="A249" s="7"/>
      <c r="B249" s="7" t="s">
        <v>191</v>
      </c>
      <c r="C249" s="7" t="s">
        <v>20</v>
      </c>
      <c r="D249" s="7"/>
      <c r="E249" s="7"/>
      <c r="F249" s="85"/>
      <c r="G249" s="9"/>
      <c r="H249" s="75"/>
      <c r="I249" s="75">
        <v>162</v>
      </c>
    </row>
    <row r="250" spans="1:9" ht="15">
      <c r="A250" s="7"/>
      <c r="B250" s="7" t="s">
        <v>27</v>
      </c>
      <c r="C250" s="7" t="s">
        <v>29</v>
      </c>
      <c r="D250" s="7"/>
      <c r="E250" s="7"/>
      <c r="F250" s="85"/>
      <c r="G250" s="9"/>
      <c r="H250" s="75"/>
      <c r="I250" s="75">
        <v>250</v>
      </c>
    </row>
    <row r="251" spans="1:9" ht="15">
      <c r="A251" s="14"/>
      <c r="B251" s="5">
        <v>39752</v>
      </c>
      <c r="C251" s="83"/>
      <c r="D251" s="83"/>
      <c r="E251" s="83"/>
      <c r="F251" s="84"/>
      <c r="G251" s="9"/>
      <c r="H251" s="75"/>
      <c r="I251" s="75"/>
    </row>
    <row r="252" spans="1:9" ht="15">
      <c r="A252" s="7" t="s">
        <v>33</v>
      </c>
      <c r="B252" s="7" t="s">
        <v>43</v>
      </c>
      <c r="C252" s="7"/>
      <c r="D252" s="7"/>
      <c r="E252" s="7"/>
      <c r="F252" s="85"/>
      <c r="G252" s="9"/>
      <c r="H252" s="75">
        <f>I65+I107+I129+I154</f>
        <v>24786.589999999997</v>
      </c>
      <c r="I252" s="75"/>
    </row>
    <row r="253" spans="1:9" ht="15">
      <c r="A253" s="7" t="s">
        <v>132</v>
      </c>
      <c r="B253" s="7" t="s">
        <v>133</v>
      </c>
      <c r="C253" s="7"/>
      <c r="D253" s="7"/>
      <c r="E253" s="7"/>
      <c r="F253" s="85"/>
      <c r="G253" s="9"/>
      <c r="H253" s="75">
        <f>I130+I108</f>
        <v>24.65</v>
      </c>
      <c r="I253" s="75"/>
    </row>
    <row r="254" spans="1:9" ht="15">
      <c r="A254" s="7" t="s">
        <v>45</v>
      </c>
      <c r="B254" s="7" t="s">
        <v>44</v>
      </c>
      <c r="C254" s="7"/>
      <c r="D254" s="7"/>
      <c r="E254" s="7"/>
      <c r="F254" s="85"/>
      <c r="G254" s="9"/>
      <c r="H254" s="75">
        <f>I155+I131+I109+I66</f>
        <v>211.25</v>
      </c>
      <c r="I254" s="75"/>
    </row>
    <row r="255" spans="1:9" ht="15">
      <c r="A255" s="7" t="s">
        <v>34</v>
      </c>
      <c r="B255" s="7" t="s">
        <v>46</v>
      </c>
      <c r="C255" s="7"/>
      <c r="D255" s="7"/>
      <c r="E255" s="7"/>
      <c r="F255" s="85"/>
      <c r="G255" s="9"/>
      <c r="H255" s="75">
        <f>I132+I110+I67</f>
        <v>25.62</v>
      </c>
      <c r="I255" s="75"/>
    </row>
    <row r="256" spans="1:9" ht="15">
      <c r="A256" s="7" t="s">
        <v>41</v>
      </c>
      <c r="B256" s="7" t="s">
        <v>51</v>
      </c>
      <c r="C256" s="7"/>
      <c r="D256" s="7"/>
      <c r="E256" s="7"/>
      <c r="F256" s="85"/>
      <c r="G256" s="9"/>
      <c r="H256" s="75">
        <f>I156+I133+I111+I68</f>
        <v>120.64</v>
      </c>
      <c r="I256" s="75"/>
    </row>
    <row r="257" spans="1:9" ht="15">
      <c r="A257" s="7" t="s">
        <v>35</v>
      </c>
      <c r="B257" s="7" t="s">
        <v>47</v>
      </c>
      <c r="C257" s="7"/>
      <c r="D257" s="7"/>
      <c r="E257" s="7"/>
      <c r="F257" s="85"/>
      <c r="G257" s="9"/>
      <c r="H257" s="75">
        <f>I157+I134+I112+I69</f>
        <v>511.84</v>
      </c>
      <c r="I257" s="75"/>
    </row>
    <row r="258" spans="1:9" ht="15">
      <c r="A258" s="7" t="s">
        <v>36</v>
      </c>
      <c r="B258" s="7" t="s">
        <v>48</v>
      </c>
      <c r="C258" s="7"/>
      <c r="D258" s="7"/>
      <c r="E258" s="7"/>
      <c r="F258" s="85"/>
      <c r="G258" s="9"/>
      <c r="H258" s="75">
        <f>I158+I135+I113+I70</f>
        <v>189.44</v>
      </c>
      <c r="I258" s="75"/>
    </row>
    <row r="259" spans="1:9" ht="15">
      <c r="A259" s="7" t="s">
        <v>134</v>
      </c>
      <c r="B259" s="7" t="s">
        <v>192</v>
      </c>
      <c r="C259" s="7"/>
      <c r="D259" s="7"/>
      <c r="E259" s="7"/>
      <c r="F259" s="85"/>
      <c r="G259" s="9"/>
      <c r="H259" s="75">
        <f>I159</f>
        <v>155.46</v>
      </c>
      <c r="I259" s="75"/>
    </row>
    <row r="260" spans="1:9" ht="15">
      <c r="A260" s="7"/>
      <c r="B260" s="7" t="s">
        <v>188</v>
      </c>
      <c r="C260" s="7" t="s">
        <v>189</v>
      </c>
      <c r="D260" s="7"/>
      <c r="E260" s="7"/>
      <c r="F260" s="85"/>
      <c r="G260" s="9"/>
      <c r="H260" s="75"/>
      <c r="I260" s="75">
        <f>SUM(H252:H259)</f>
        <v>26025.489999999994</v>
      </c>
    </row>
    <row r="261" spans="1:9" ht="15">
      <c r="A261" s="14"/>
      <c r="B261" s="5">
        <v>39752</v>
      </c>
      <c r="C261" s="83"/>
      <c r="D261" s="83"/>
      <c r="E261" s="83"/>
      <c r="F261" s="84"/>
      <c r="G261" s="9"/>
      <c r="H261" s="75"/>
      <c r="I261" s="75"/>
    </row>
    <row r="262" spans="1:9" ht="15">
      <c r="A262" s="7" t="s">
        <v>188</v>
      </c>
      <c r="B262" s="7" t="s">
        <v>189</v>
      </c>
      <c r="C262" s="7"/>
      <c r="D262" s="7"/>
      <c r="E262" s="7"/>
      <c r="F262" s="85"/>
      <c r="G262" s="9"/>
      <c r="H262" s="75">
        <f>I260-H238-H229</f>
        <v>3165.0799999999945</v>
      </c>
      <c r="I262" s="75"/>
    </row>
    <row r="263" spans="1:9" ht="15">
      <c r="A263" s="7"/>
      <c r="B263" s="7" t="s">
        <v>193</v>
      </c>
      <c r="C263" s="7" t="s">
        <v>194</v>
      </c>
      <c r="D263" s="7"/>
      <c r="E263" s="7"/>
      <c r="F263" s="85"/>
      <c r="G263" s="9"/>
      <c r="H263" s="75"/>
      <c r="I263" s="75">
        <v>3165.08</v>
      </c>
    </row>
    <row r="264" spans="1:9" ht="15">
      <c r="A264" s="14"/>
      <c r="B264" s="5">
        <v>39752</v>
      </c>
      <c r="C264" s="83"/>
      <c r="D264" s="83"/>
      <c r="E264" s="83"/>
      <c r="F264" s="84"/>
      <c r="G264" s="9"/>
      <c r="H264" s="75"/>
      <c r="I264" s="75"/>
    </row>
    <row r="265" spans="1:9" ht="15">
      <c r="A265" s="7" t="s">
        <v>234</v>
      </c>
      <c r="B265" s="7" t="s">
        <v>235</v>
      </c>
      <c r="C265" s="7"/>
      <c r="D265" s="7"/>
      <c r="E265" s="7"/>
      <c r="F265" s="85"/>
      <c r="G265" s="9"/>
      <c r="H265" s="75">
        <f>'[1]ΦΥΛΛΟ ΜΕΡΙΣΜΟΥ!!!'!$D$20+'[1]ΦΥΛΛΟ ΜΕΡΙΣΜΟΥ!!!'!$E$20</f>
        <v>17939.6035</v>
      </c>
      <c r="I265" s="75"/>
    </row>
    <row r="266" spans="1:9" ht="15">
      <c r="A266" s="7" t="s">
        <v>195</v>
      </c>
      <c r="B266" s="7" t="s">
        <v>236</v>
      </c>
      <c r="C266" s="7"/>
      <c r="D266" s="7"/>
      <c r="E266" s="7"/>
      <c r="F266" s="85"/>
      <c r="G266" s="9"/>
      <c r="H266" s="75">
        <f>'[1]ΦΥΛΛΟ ΜΕΡΙΣΜΟΥ!!!'!$F$20</f>
        <v>3165.8115</v>
      </c>
      <c r="I266" s="75"/>
    </row>
    <row r="267" spans="1:9" ht="15">
      <c r="A267" s="7"/>
      <c r="B267" s="7" t="s">
        <v>193</v>
      </c>
      <c r="C267" s="7" t="s">
        <v>194</v>
      </c>
      <c r="D267" s="7"/>
      <c r="E267" s="7"/>
      <c r="F267" s="85"/>
      <c r="G267" s="9"/>
      <c r="H267" s="75"/>
      <c r="I267" s="75">
        <f>SUM(H265:H266)</f>
        <v>21105.415</v>
      </c>
    </row>
    <row r="268" spans="1:9" ht="15">
      <c r="A268" s="7" t="s">
        <v>196</v>
      </c>
      <c r="B268" s="7"/>
      <c r="C268" s="7"/>
      <c r="D268" s="7"/>
      <c r="E268" s="7"/>
      <c r="F268" s="85"/>
      <c r="G268" s="9"/>
      <c r="H268" s="75"/>
      <c r="I268" s="75"/>
    </row>
    <row r="269" spans="1:9" ht="15">
      <c r="A269" s="14"/>
      <c r="B269" s="5">
        <v>39752</v>
      </c>
      <c r="C269" s="83"/>
      <c r="D269" s="83"/>
      <c r="E269" s="83"/>
      <c r="F269" s="84"/>
      <c r="G269" s="9"/>
      <c r="H269" s="75"/>
      <c r="I269" s="75"/>
    </row>
    <row r="270" spans="1:9" ht="15">
      <c r="A270" s="7" t="s">
        <v>193</v>
      </c>
      <c r="B270" s="7" t="s">
        <v>194</v>
      </c>
      <c r="C270" s="7"/>
      <c r="D270" s="7"/>
      <c r="E270" s="7"/>
      <c r="F270" s="85"/>
      <c r="G270" s="9"/>
      <c r="H270" s="74">
        <v>24270.49</v>
      </c>
      <c r="I270" s="75"/>
    </row>
    <row r="271" spans="1:9" ht="15">
      <c r="A271" s="7"/>
      <c r="B271" s="7" t="s">
        <v>197</v>
      </c>
      <c r="C271" s="7" t="s">
        <v>198</v>
      </c>
      <c r="D271" s="7"/>
      <c r="E271" s="7"/>
      <c r="F271" s="85"/>
      <c r="G271" s="9"/>
      <c r="H271" s="75"/>
      <c r="I271" s="74">
        <v>24270.49</v>
      </c>
    </row>
    <row r="272" spans="1:9" ht="15">
      <c r="A272" s="14"/>
      <c r="B272" s="5">
        <v>39752</v>
      </c>
      <c r="C272" s="83"/>
      <c r="D272" s="83"/>
      <c r="E272" s="83"/>
      <c r="F272" s="84"/>
      <c r="G272" s="9"/>
      <c r="H272" s="75"/>
      <c r="I272" s="75"/>
    </row>
    <row r="273" spans="1:9" ht="15">
      <c r="A273" s="7" t="s">
        <v>238</v>
      </c>
      <c r="B273" s="7" t="s">
        <v>235</v>
      </c>
      <c r="C273" s="7"/>
      <c r="D273" s="7"/>
      <c r="E273" s="7"/>
      <c r="F273" s="85"/>
      <c r="G273" s="9"/>
      <c r="H273" s="75">
        <f>'[1]ΦΥΛΛΟ ΜΕΡΙΣΜΟΥ!!!'!$D$20+'[1]ΦΥΛΛΟ ΜΕΡΙΣΜΟΥ!!!'!$E$20</f>
        <v>17939.6035</v>
      </c>
      <c r="I273" s="75"/>
    </row>
    <row r="274" spans="1:9" ht="15">
      <c r="A274" s="7" t="s">
        <v>239</v>
      </c>
      <c r="B274" s="7" t="s">
        <v>236</v>
      </c>
      <c r="C274" s="7"/>
      <c r="D274" s="7"/>
      <c r="E274" s="7"/>
      <c r="F274" s="85"/>
      <c r="G274" s="9"/>
      <c r="H274" s="75">
        <f>'[1]ΦΥΛΛΟ ΜΕΡΙΣΜΟΥ!!!'!$F$20</f>
        <v>3165.8115</v>
      </c>
      <c r="I274" s="75"/>
    </row>
    <row r="275" spans="1:9" ht="15">
      <c r="A275" s="7"/>
      <c r="B275" s="7" t="s">
        <v>234</v>
      </c>
      <c r="C275" s="7" t="s">
        <v>235</v>
      </c>
      <c r="D275" s="7"/>
      <c r="E275" s="7"/>
      <c r="F275" s="10"/>
      <c r="G275" s="9"/>
      <c r="H275" s="75"/>
      <c r="I275" s="75">
        <f>'[1]ΦΥΛΛΟ ΜΕΡΙΣΜΟΥ!!!'!$D$20+'[1]ΦΥΛΛΟ ΜΕΡΙΣΜΟΥ!!!'!$E$20</f>
        <v>17939.6035</v>
      </c>
    </row>
    <row r="276" spans="1:9" ht="15">
      <c r="A276" s="7"/>
      <c r="B276" s="7" t="s">
        <v>195</v>
      </c>
      <c r="C276" s="7" t="s">
        <v>236</v>
      </c>
      <c r="D276" s="7"/>
      <c r="E276" s="7"/>
      <c r="F276" s="10"/>
      <c r="G276" s="9"/>
      <c r="H276" s="75"/>
      <c r="I276" s="75">
        <f>'[1]ΦΥΛΛΟ ΜΕΡΙΣΜΟΥ!!!'!$F$20</f>
        <v>3165.8115</v>
      </c>
    </row>
    <row r="277" spans="1:9" ht="15">
      <c r="A277" s="14"/>
      <c r="B277" s="5">
        <v>39752</v>
      </c>
      <c r="C277" s="83"/>
      <c r="D277" s="83"/>
      <c r="E277" s="83"/>
      <c r="F277" s="84"/>
      <c r="G277" s="9"/>
      <c r="H277" s="75"/>
      <c r="I277" s="75"/>
    </row>
    <row r="278" spans="1:9" ht="15">
      <c r="A278" s="7" t="s">
        <v>197</v>
      </c>
      <c r="B278" s="7" t="s">
        <v>198</v>
      </c>
      <c r="C278" s="7"/>
      <c r="D278" s="7"/>
      <c r="E278" s="7"/>
      <c r="F278" s="85"/>
      <c r="G278" s="9"/>
      <c r="H278" s="75">
        <f>I271</f>
        <v>24270.49</v>
      </c>
      <c r="I278" s="75"/>
    </row>
    <row r="279" spans="1:9" ht="15">
      <c r="A279" s="7"/>
      <c r="B279" s="7" t="s">
        <v>238</v>
      </c>
      <c r="C279" s="7" t="s">
        <v>235</v>
      </c>
      <c r="D279" s="7"/>
      <c r="E279" s="7"/>
      <c r="F279" s="10"/>
      <c r="G279" s="9"/>
      <c r="H279" s="75"/>
      <c r="I279" s="75">
        <f>'[1]ΦΥΛΛΟ ΜΕΡΙΣΜΟΥ!!!'!$D$20+'[1]ΦΥΛΛΟ ΜΕΡΙΣΜΟΥ!!!'!$E$20</f>
        <v>17939.6035</v>
      </c>
    </row>
    <row r="280" spans="1:9" ht="15">
      <c r="A280" s="7"/>
      <c r="B280" s="7" t="s">
        <v>239</v>
      </c>
      <c r="C280" s="7" t="s">
        <v>236</v>
      </c>
      <c r="D280" s="7"/>
      <c r="E280" s="7"/>
      <c r="F280" s="10"/>
      <c r="G280" s="9"/>
      <c r="H280" s="75"/>
      <c r="I280" s="75">
        <f>'[1]ΦΥΛΛΟ ΜΕΡΙΣΜΟΥ!!!'!$F$20</f>
        <v>3165.8115</v>
      </c>
    </row>
    <row r="281" spans="1:9" ht="15">
      <c r="A281" s="14"/>
      <c r="B281" s="7" t="s">
        <v>200</v>
      </c>
      <c r="C281" s="14" t="s">
        <v>201</v>
      </c>
      <c r="D281" s="14"/>
      <c r="E281" s="14"/>
      <c r="F281" s="84"/>
      <c r="G281" s="9"/>
      <c r="H281" s="75"/>
      <c r="I281" s="75">
        <f>SUM(H278-I279-I280)</f>
        <v>3165.0750000000007</v>
      </c>
    </row>
    <row r="282" spans="1:9" ht="15.75" thickBot="1">
      <c r="A282" s="7" t="s">
        <v>274</v>
      </c>
      <c r="B282" s="7"/>
      <c r="C282" s="7"/>
      <c r="D282" s="7"/>
      <c r="E282" s="7"/>
      <c r="F282" s="82"/>
      <c r="G282" s="9"/>
      <c r="H282" s="148">
        <f>SUM(H236:H281)</f>
        <v>642871.7599999997</v>
      </c>
      <c r="I282" s="160">
        <f>SUM(I236:I281)</f>
        <v>642871.76</v>
      </c>
    </row>
    <row r="283" spans="1:9" ht="16.5" thickBot="1" thickTop="1">
      <c r="A283" s="7" t="s">
        <v>275</v>
      </c>
      <c r="B283" s="7"/>
      <c r="C283" s="7"/>
      <c r="D283" s="7"/>
      <c r="E283" s="7"/>
      <c r="F283" s="82"/>
      <c r="G283" s="9"/>
      <c r="H283" s="148">
        <f>H282</f>
        <v>642871.7599999997</v>
      </c>
      <c r="I283" s="160">
        <f>I282</f>
        <v>642871.76</v>
      </c>
    </row>
    <row r="284" spans="1:9" ht="15.75" thickTop="1">
      <c r="A284" s="14"/>
      <c r="B284" s="5">
        <v>39752</v>
      </c>
      <c r="C284" s="83"/>
      <c r="D284" s="83"/>
      <c r="E284" s="83"/>
      <c r="F284" s="83"/>
      <c r="G284" s="28"/>
      <c r="H284" s="75"/>
      <c r="I284" s="75"/>
    </row>
    <row r="285" spans="1:9" ht="15">
      <c r="A285" s="7" t="s">
        <v>200</v>
      </c>
      <c r="B285" s="7" t="s">
        <v>201</v>
      </c>
      <c r="C285" s="7"/>
      <c r="D285" s="7"/>
      <c r="E285" s="7"/>
      <c r="F285" s="81"/>
      <c r="G285" s="28"/>
      <c r="H285" s="75">
        <v>3165.08</v>
      </c>
      <c r="I285" s="75"/>
    </row>
    <row r="286" spans="1:9" ht="15">
      <c r="A286" s="7"/>
      <c r="B286" s="11" t="s">
        <v>203</v>
      </c>
      <c r="C286" s="7"/>
      <c r="D286" s="7"/>
      <c r="E286" s="7"/>
      <c r="F286" s="81"/>
      <c r="G286" s="28"/>
      <c r="H286" s="75"/>
      <c r="I286" s="75">
        <v>3165.08</v>
      </c>
    </row>
    <row r="287" spans="1:9" ht="15">
      <c r="A287" s="14"/>
      <c r="B287" s="14" t="s">
        <v>202</v>
      </c>
      <c r="C287" s="14" t="s">
        <v>204</v>
      </c>
      <c r="D287" s="14"/>
      <c r="E287" s="14"/>
      <c r="F287" s="83"/>
      <c r="G287" s="155"/>
      <c r="H287" s="75"/>
      <c r="I287" s="75"/>
    </row>
    <row r="288" spans="1:9" ht="15">
      <c r="A288" s="7"/>
      <c r="B288" s="7"/>
      <c r="C288" s="7"/>
      <c r="D288" s="7"/>
      <c r="E288" s="7"/>
      <c r="F288" s="81"/>
      <c r="G288" s="6"/>
      <c r="H288" s="152"/>
      <c r="I288" s="74"/>
    </row>
    <row r="289" spans="1:9" ht="15">
      <c r="A289" s="7"/>
      <c r="B289" s="7"/>
      <c r="C289" s="7"/>
      <c r="D289" s="7"/>
      <c r="E289" s="7"/>
      <c r="F289" s="81"/>
      <c r="G289" s="6"/>
      <c r="H289" s="158"/>
      <c r="I289" s="140"/>
    </row>
    <row r="290" spans="1:9" ht="15.75" thickBot="1">
      <c r="A290" s="156"/>
      <c r="B290" s="156"/>
      <c r="C290" s="156"/>
      <c r="D290" s="156"/>
      <c r="E290" s="156"/>
      <c r="F290" s="159"/>
      <c r="G290" s="157"/>
      <c r="H290" s="148">
        <f>SUM(H283:H289)</f>
        <v>646036.8399999996</v>
      </c>
      <c r="I290" s="148">
        <f>SUM(I283:I289)</f>
        <v>646036.84</v>
      </c>
    </row>
    <row r="291" spans="1:10" ht="15">
      <c r="A291" s="6"/>
      <c r="B291" s="6"/>
      <c r="C291" s="6"/>
      <c r="D291" s="6"/>
      <c r="E291" s="6"/>
      <c r="F291" s="82"/>
      <c r="G291" s="6"/>
      <c r="H291" s="139"/>
      <c r="I291" s="139"/>
      <c r="J291" t="s">
        <v>199</v>
      </c>
    </row>
    <row r="292" spans="1:9" ht="15">
      <c r="A292" s="82"/>
      <c r="B292" s="82"/>
      <c r="C292" s="82"/>
      <c r="D292" s="82"/>
      <c r="E292" s="82"/>
      <c r="F292" s="82"/>
      <c r="G292" s="6"/>
      <c r="H292" s="139"/>
      <c r="I292" s="139"/>
    </row>
    <row r="293" spans="1:9" ht="15">
      <c r="A293" s="82"/>
      <c r="B293" s="82"/>
      <c r="C293" s="82"/>
      <c r="D293" s="82"/>
      <c r="E293" s="82"/>
      <c r="F293" s="82"/>
      <c r="G293" s="6"/>
      <c r="H293" s="139"/>
      <c r="I293" s="139"/>
    </row>
    <row r="294" spans="1:9" ht="15">
      <c r="A294" s="82"/>
      <c r="B294" s="82"/>
      <c r="C294" s="82"/>
      <c r="D294" s="82"/>
      <c r="E294" s="82"/>
      <c r="F294" s="82"/>
      <c r="G294" s="6"/>
      <c r="H294" s="139"/>
      <c r="I294" s="139"/>
    </row>
    <row r="295" spans="1:9" ht="15">
      <c r="A295" s="82"/>
      <c r="B295" s="82"/>
      <c r="C295" s="82"/>
      <c r="D295" s="82"/>
      <c r="E295" s="82"/>
      <c r="F295" s="82"/>
      <c r="G295" s="6"/>
      <c r="H295" s="139"/>
      <c r="I295" s="139"/>
    </row>
    <row r="296" spans="1:9" ht="15">
      <c r="A296" s="82"/>
      <c r="B296" s="82"/>
      <c r="C296" s="82"/>
      <c r="D296" s="82"/>
      <c r="E296" s="82"/>
      <c r="F296" s="82"/>
      <c r="G296" s="6"/>
      <c r="H296" s="139"/>
      <c r="I296" s="139"/>
    </row>
    <row r="297" spans="1:9" ht="15">
      <c r="A297" s="82"/>
      <c r="B297" s="82"/>
      <c r="C297" s="82"/>
      <c r="D297" s="82"/>
      <c r="E297" s="82"/>
      <c r="F297" s="82"/>
      <c r="G297" s="6"/>
      <c r="H297" s="139"/>
      <c r="I297" s="139"/>
    </row>
    <row r="298" spans="1:9" ht="15">
      <c r="A298" s="82"/>
      <c r="B298" s="82"/>
      <c r="C298" s="82"/>
      <c r="D298" s="82"/>
      <c r="E298" s="82"/>
      <c r="F298" s="82"/>
      <c r="G298" s="6"/>
      <c r="H298" s="139"/>
      <c r="I298" s="139"/>
    </row>
    <row r="299" spans="1:9" ht="15">
      <c r="A299" s="82"/>
      <c r="B299" s="82"/>
      <c r="C299" s="82"/>
      <c r="D299" s="82"/>
      <c r="E299" s="82"/>
      <c r="F299" s="82"/>
      <c r="G299" s="6"/>
      <c r="H299" s="139"/>
      <c r="I299" s="139"/>
    </row>
    <row r="300" spans="1:9" ht="15">
      <c r="A300" s="82"/>
      <c r="B300" s="82"/>
      <c r="C300" s="82"/>
      <c r="D300" s="82"/>
      <c r="E300" s="82"/>
      <c r="F300" s="82"/>
      <c r="G300" s="6"/>
      <c r="H300" s="139"/>
      <c r="I300" s="139"/>
    </row>
    <row r="301" spans="1:9" ht="15">
      <c r="A301" s="82"/>
      <c r="B301" s="82"/>
      <c r="C301" s="82"/>
      <c r="D301" s="82"/>
      <c r="E301" s="82"/>
      <c r="F301" s="82"/>
      <c r="G301" s="6"/>
      <c r="H301" s="139"/>
      <c r="I301" s="139"/>
    </row>
    <row r="302" spans="1:9" ht="15">
      <c r="A302" s="82"/>
      <c r="B302" s="82"/>
      <c r="C302" s="82"/>
      <c r="D302" s="82"/>
      <c r="E302" s="82"/>
      <c r="F302" s="82"/>
      <c r="G302" s="6"/>
      <c r="H302" s="139"/>
      <c r="I302" s="139"/>
    </row>
    <row r="303" spans="1:9" ht="15">
      <c r="A303" s="82"/>
      <c r="B303" s="82"/>
      <c r="C303" s="82"/>
      <c r="D303" s="82"/>
      <c r="E303" s="82"/>
      <c r="F303" s="82"/>
      <c r="G303" s="6"/>
      <c r="H303" s="139"/>
      <c r="I303" s="139"/>
    </row>
    <row r="304" spans="1:9" ht="15">
      <c r="A304" s="82"/>
      <c r="B304" s="82"/>
      <c r="C304" s="82"/>
      <c r="D304" s="82"/>
      <c r="E304" s="82"/>
      <c r="F304" s="82"/>
      <c r="G304" s="6"/>
      <c r="H304" s="139"/>
      <c r="I304" s="139"/>
    </row>
    <row r="305" spans="1:9" ht="15">
      <c r="A305" s="82"/>
      <c r="B305" s="82"/>
      <c r="C305" s="82"/>
      <c r="D305" s="82"/>
      <c r="E305" s="82"/>
      <c r="F305" s="82"/>
      <c r="G305" s="6"/>
      <c r="H305" s="139"/>
      <c r="I305" s="139"/>
    </row>
    <row r="306" spans="1:9" ht="15">
      <c r="A306" s="82"/>
      <c r="B306" s="82"/>
      <c r="C306" s="82"/>
      <c r="D306" s="82"/>
      <c r="E306" s="82"/>
      <c r="F306" s="82"/>
      <c r="G306" s="6"/>
      <c r="H306" s="139"/>
      <c r="I306" s="139"/>
    </row>
    <row r="307" spans="1:9" ht="15">
      <c r="A307" s="82"/>
      <c r="B307" s="82"/>
      <c r="C307" s="82"/>
      <c r="D307" s="82"/>
      <c r="E307" s="82"/>
      <c r="F307" s="82"/>
      <c r="G307" s="6"/>
      <c r="H307" s="139"/>
      <c r="I307" s="139"/>
    </row>
    <row r="308" spans="1:9" ht="15">
      <c r="A308" s="82"/>
      <c r="B308" s="82"/>
      <c r="C308" s="82"/>
      <c r="D308" s="82"/>
      <c r="E308" s="82"/>
      <c r="F308" s="82"/>
      <c r="G308" s="6"/>
      <c r="H308" s="139"/>
      <c r="I308" s="139"/>
    </row>
    <row r="309" spans="1:9" ht="15">
      <c r="A309" s="82"/>
      <c r="B309" s="82"/>
      <c r="C309" s="82"/>
      <c r="D309" s="82"/>
      <c r="E309" s="82"/>
      <c r="F309" s="82"/>
      <c r="G309" s="6"/>
      <c r="H309" s="139"/>
      <c r="I309" s="139"/>
    </row>
    <row r="310" spans="1:9" ht="15">
      <c r="A310" s="82"/>
      <c r="B310" s="82"/>
      <c r="C310" s="82"/>
      <c r="D310" s="82"/>
      <c r="E310" s="82"/>
      <c r="F310" s="82"/>
      <c r="G310" s="6"/>
      <c r="H310" s="139"/>
      <c r="I310" s="139"/>
    </row>
    <row r="311" spans="1:9" ht="15">
      <c r="A311" s="82"/>
      <c r="B311" s="82"/>
      <c r="C311" s="82"/>
      <c r="D311" s="82"/>
      <c r="E311" s="82"/>
      <c r="F311" s="82"/>
      <c r="G311" s="6"/>
      <c r="H311" s="139"/>
      <c r="I311" s="139"/>
    </row>
    <row r="312" spans="1:9" ht="15">
      <c r="A312" s="82"/>
      <c r="B312" s="82"/>
      <c r="C312" s="82"/>
      <c r="D312" s="82"/>
      <c r="E312" s="82"/>
      <c r="F312" s="82"/>
      <c r="G312" s="6"/>
      <c r="H312" s="139"/>
      <c r="I312" s="139"/>
    </row>
    <row r="313" spans="1:9" ht="15">
      <c r="A313" s="17"/>
      <c r="B313" s="17"/>
      <c r="C313" s="17"/>
      <c r="D313" s="17"/>
      <c r="E313" s="17"/>
      <c r="F313" s="17"/>
      <c r="G313" s="6"/>
      <c r="H313" s="139"/>
      <c r="I313" s="139"/>
    </row>
    <row r="314" spans="1:9" ht="15">
      <c r="A314" s="17"/>
      <c r="B314" s="17"/>
      <c r="C314" s="17"/>
      <c r="D314" s="17"/>
      <c r="E314" s="17"/>
      <c r="F314" s="17"/>
      <c r="G314" s="6"/>
      <c r="H314" s="139"/>
      <c r="I314" s="139"/>
    </row>
    <row r="315" spans="1:9" ht="15">
      <c r="A315" s="17"/>
      <c r="B315" s="17"/>
      <c r="C315" s="17"/>
      <c r="D315" s="17"/>
      <c r="E315" s="17"/>
      <c r="F315" s="17"/>
      <c r="G315" s="6"/>
      <c r="H315" s="139"/>
      <c r="I315" s="139"/>
    </row>
    <row r="316" spans="1:9" ht="15">
      <c r="A316" s="17"/>
      <c r="B316" s="17"/>
      <c r="C316" s="17"/>
      <c r="D316" s="17"/>
      <c r="E316" s="17"/>
      <c r="F316" s="17"/>
      <c r="G316" s="6"/>
      <c r="H316" s="139"/>
      <c r="I316" s="139"/>
    </row>
    <row r="317" spans="1:9" ht="15">
      <c r="A317" s="17"/>
      <c r="B317" s="17"/>
      <c r="C317" s="17"/>
      <c r="D317" s="17"/>
      <c r="E317" s="17"/>
      <c r="F317" s="17"/>
      <c r="G317" s="6"/>
      <c r="H317" s="139"/>
      <c r="I317" s="139"/>
    </row>
    <row r="318" spans="1:9" ht="15">
      <c r="A318" s="17"/>
      <c r="B318" s="17"/>
      <c r="C318" s="17"/>
      <c r="D318" s="17"/>
      <c r="E318" s="17"/>
      <c r="F318" s="17"/>
      <c r="G318" s="6"/>
      <c r="H318" s="139"/>
      <c r="I318" s="139"/>
    </row>
    <row r="319" spans="1:9" ht="15">
      <c r="A319" s="17"/>
      <c r="B319" s="17"/>
      <c r="C319" s="17"/>
      <c r="D319" s="17"/>
      <c r="E319" s="17"/>
      <c r="F319" s="17"/>
      <c r="G319" s="6"/>
      <c r="H319" s="139"/>
      <c r="I319" s="139"/>
    </row>
    <row r="320" spans="1:9" ht="15">
      <c r="A320" s="17"/>
      <c r="B320" s="17"/>
      <c r="C320" s="17"/>
      <c r="D320" s="17"/>
      <c r="E320" s="17"/>
      <c r="F320" s="17"/>
      <c r="G320" s="6"/>
      <c r="H320" s="139"/>
      <c r="I320" s="139"/>
    </row>
    <row r="321" spans="1:9" ht="15">
      <c r="A321" s="17"/>
      <c r="B321" s="17"/>
      <c r="C321" s="17"/>
      <c r="D321" s="17"/>
      <c r="E321" s="17"/>
      <c r="F321" s="17"/>
      <c r="G321" s="6"/>
      <c r="H321" s="139"/>
      <c r="I321" s="139"/>
    </row>
    <row r="322" spans="1:9" ht="15">
      <c r="A322" s="17"/>
      <c r="B322" s="17"/>
      <c r="C322" s="17"/>
      <c r="D322" s="17"/>
      <c r="E322" s="17"/>
      <c r="F322" s="17"/>
      <c r="G322" s="6"/>
      <c r="H322" s="139"/>
      <c r="I322" s="139"/>
    </row>
    <row r="323" spans="1:9" ht="15">
      <c r="A323" s="17"/>
      <c r="B323" s="17"/>
      <c r="C323" s="17"/>
      <c r="D323" s="17"/>
      <c r="E323" s="17"/>
      <c r="F323" s="17"/>
      <c r="G323" s="6"/>
      <c r="H323" s="139"/>
      <c r="I323" s="139"/>
    </row>
    <row r="324" spans="1:9" ht="15">
      <c r="A324" s="17"/>
      <c r="B324" s="17"/>
      <c r="C324" s="17"/>
      <c r="D324" s="17"/>
      <c r="E324" s="17"/>
      <c r="F324" s="17"/>
      <c r="G324" s="6"/>
      <c r="H324" s="139"/>
      <c r="I324" s="139"/>
    </row>
    <row r="325" spans="1:9" ht="15">
      <c r="A325" s="17"/>
      <c r="B325" s="17"/>
      <c r="C325" s="17"/>
      <c r="D325" s="17"/>
      <c r="E325" s="17"/>
      <c r="F325" s="17"/>
      <c r="G325" s="6"/>
      <c r="H325" s="139"/>
      <c r="I325" s="139"/>
    </row>
    <row r="326" spans="1:9" ht="15">
      <c r="A326" s="17"/>
      <c r="B326" s="17"/>
      <c r="C326" s="17"/>
      <c r="D326" s="17"/>
      <c r="E326" s="17"/>
      <c r="F326" s="17"/>
      <c r="G326" s="6"/>
      <c r="H326" s="139"/>
      <c r="I326" s="139"/>
    </row>
    <row r="327" spans="1:9" ht="15">
      <c r="A327" s="17"/>
      <c r="B327" s="17"/>
      <c r="C327" s="17"/>
      <c r="D327" s="17"/>
      <c r="E327" s="17"/>
      <c r="F327" s="17"/>
      <c r="G327" s="6"/>
      <c r="H327" s="139"/>
      <c r="I327" s="139"/>
    </row>
    <row r="328" spans="1:9" ht="15">
      <c r="A328" s="17"/>
      <c r="B328" s="17"/>
      <c r="C328" s="17"/>
      <c r="D328" s="17"/>
      <c r="E328" s="17"/>
      <c r="F328" s="17"/>
      <c r="G328" s="6"/>
      <c r="H328" s="139"/>
      <c r="I328" s="139"/>
    </row>
    <row r="329" spans="1:9" ht="15">
      <c r="A329" s="17"/>
      <c r="B329" s="17"/>
      <c r="C329" s="17"/>
      <c r="D329" s="17"/>
      <c r="E329" s="17"/>
      <c r="F329" s="17"/>
      <c r="G329" s="6"/>
      <c r="H329" s="139"/>
      <c r="I329" s="139"/>
    </row>
    <row r="330" spans="1:9" ht="15">
      <c r="A330" s="17"/>
      <c r="B330" s="17"/>
      <c r="C330" s="17"/>
      <c r="D330" s="17"/>
      <c r="E330" s="17"/>
      <c r="F330" s="17"/>
      <c r="G330" s="6"/>
      <c r="H330" s="139"/>
      <c r="I330" s="139"/>
    </row>
    <row r="331" spans="1:9" ht="15">
      <c r="A331" s="17"/>
      <c r="B331" s="17"/>
      <c r="C331" s="17"/>
      <c r="D331" s="17"/>
      <c r="E331" s="17"/>
      <c r="F331" s="17"/>
      <c r="G331" s="6"/>
      <c r="H331" s="139"/>
      <c r="I331" s="139"/>
    </row>
    <row r="332" spans="1:9" ht="15">
      <c r="A332" s="17"/>
      <c r="B332" s="17"/>
      <c r="C332" s="17"/>
      <c r="D332" s="17"/>
      <c r="E332" s="17"/>
      <c r="F332" s="17"/>
      <c r="G332" s="6"/>
      <c r="H332" s="139"/>
      <c r="I332" s="139"/>
    </row>
    <row r="333" spans="1:9" ht="15">
      <c r="A333" s="17"/>
      <c r="B333" s="17"/>
      <c r="C333" s="17"/>
      <c r="D333" s="17"/>
      <c r="E333" s="17"/>
      <c r="F333" s="17"/>
      <c r="G333" s="6"/>
      <c r="H333" s="139"/>
      <c r="I333" s="139"/>
    </row>
    <row r="334" spans="1:9" ht="15">
      <c r="A334" s="17"/>
      <c r="B334" s="17"/>
      <c r="C334" s="17"/>
      <c r="D334" s="17"/>
      <c r="E334" s="17"/>
      <c r="F334" s="17"/>
      <c r="G334" s="6"/>
      <c r="H334" s="139"/>
      <c r="I334" s="139"/>
    </row>
    <row r="335" spans="1:9" ht="15">
      <c r="A335" s="17"/>
      <c r="B335" s="17"/>
      <c r="C335" s="17"/>
      <c r="D335" s="17"/>
      <c r="E335" s="17"/>
      <c r="F335" s="17"/>
      <c r="G335" s="6"/>
      <c r="H335" s="139"/>
      <c r="I335" s="139"/>
    </row>
    <row r="336" spans="1:9" ht="15">
      <c r="A336" s="17"/>
      <c r="B336" s="17"/>
      <c r="C336" s="17"/>
      <c r="D336" s="17"/>
      <c r="E336" s="17"/>
      <c r="F336" s="17"/>
      <c r="G336" s="6"/>
      <c r="H336" s="139"/>
      <c r="I336" s="139"/>
    </row>
    <row r="337" spans="1:9" ht="15">
      <c r="A337" s="17"/>
      <c r="B337" s="17"/>
      <c r="C337" s="17"/>
      <c r="D337" s="17"/>
      <c r="E337" s="17"/>
      <c r="F337" s="17"/>
      <c r="G337" s="6"/>
      <c r="H337" s="139"/>
      <c r="I337" s="139"/>
    </row>
  </sheetData>
  <sheetProtection/>
  <mergeCells count="15">
    <mergeCell ref="A2:B2"/>
    <mergeCell ref="A1:F1"/>
    <mergeCell ref="C10:F10"/>
    <mergeCell ref="C11:F11"/>
    <mergeCell ref="B24:E24"/>
    <mergeCell ref="B25:E25"/>
    <mergeCell ref="B26:E26"/>
    <mergeCell ref="C21:F21"/>
    <mergeCell ref="B6:F6"/>
    <mergeCell ref="B7:F7"/>
    <mergeCell ref="C18:F18"/>
    <mergeCell ref="C12:F12"/>
    <mergeCell ref="B8:F8"/>
    <mergeCell ref="C19:F19"/>
    <mergeCell ref="C20:F20"/>
  </mergeCells>
  <printOptions/>
  <pageMargins left="0.7480314960629921" right="0.7480314960629921" top="0.984251968503937" bottom="0.984251968503937" header="0.5118110236220472" footer="0.5118110236220472"/>
  <pageSetup firstPageNumber="76" useFirstPageNumber="1" horizontalDpi="600" verticalDpi="600" orientation="portrait" paperSize="9" r:id="rId1"/>
  <headerFooter differentFirst="1" alignWithMargins="0">
    <oddFooter>&amp;C&amp;P</oddFooter>
    <firstFooter>&amp;C76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1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5"/>
  <sheetViews>
    <sheetView view="pageLayout" workbookViewId="0" topLeftCell="A286">
      <selection activeCell="L51" sqref="L51"/>
    </sheetView>
  </sheetViews>
  <sheetFormatPr defaultColWidth="9.140625" defaultRowHeight="12.75"/>
  <cols>
    <col min="1" max="1" width="12.57421875" style="7" customWidth="1"/>
    <col min="2" max="3" width="9.7109375" style="7" customWidth="1"/>
    <col min="4" max="4" width="9.28125" style="7" customWidth="1"/>
    <col min="5" max="5" width="9.140625" style="7" customWidth="1"/>
    <col min="6" max="6" width="9.8515625" style="7" customWidth="1"/>
    <col min="7" max="7" width="6.8515625" style="7" customWidth="1"/>
    <col min="8" max="9" width="10.00390625" style="107" bestFit="1" customWidth="1"/>
    <col min="10" max="16384" width="9.140625" style="7" customWidth="1"/>
  </cols>
  <sheetData>
    <row r="1" spans="1:4" ht="15">
      <c r="A1" s="179" t="s">
        <v>181</v>
      </c>
      <c r="B1" s="179"/>
      <c r="C1" s="179"/>
      <c r="D1" s="179"/>
    </row>
    <row r="2" spans="1:9" ht="15">
      <c r="A2" s="14"/>
      <c r="B2" s="5">
        <v>39753</v>
      </c>
      <c r="C2" s="14"/>
      <c r="D2" s="14"/>
      <c r="E2" s="14"/>
      <c r="F2" s="14"/>
      <c r="H2" s="142" t="s">
        <v>3</v>
      </c>
      <c r="I2" s="142" t="s">
        <v>4</v>
      </c>
    </row>
    <row r="3" spans="1:9" ht="15">
      <c r="A3" s="55" t="s">
        <v>58</v>
      </c>
      <c r="B3" s="56" t="s">
        <v>22</v>
      </c>
      <c r="C3" s="56"/>
      <c r="D3" s="56"/>
      <c r="E3" s="56"/>
      <c r="F3" s="59"/>
      <c r="G3" s="60"/>
      <c r="H3" s="143">
        <v>242</v>
      </c>
      <c r="I3" s="144"/>
    </row>
    <row r="4" spans="1:9" ht="15">
      <c r="A4" s="57" t="s">
        <v>70</v>
      </c>
      <c r="B4" s="56" t="s">
        <v>23</v>
      </c>
      <c r="C4" s="56"/>
      <c r="D4" s="56"/>
      <c r="E4" s="56"/>
      <c r="F4" s="59"/>
      <c r="G4" s="60"/>
      <c r="H4" s="143">
        <v>21.78</v>
      </c>
      <c r="I4" s="143"/>
    </row>
    <row r="5" spans="1:9" ht="15">
      <c r="A5" s="55"/>
      <c r="B5" s="56" t="s">
        <v>59</v>
      </c>
      <c r="C5" s="55" t="s">
        <v>163</v>
      </c>
      <c r="D5" s="55"/>
      <c r="E5" s="55"/>
      <c r="F5" s="59"/>
      <c r="G5" s="60"/>
      <c r="H5" s="143"/>
      <c r="I5" s="143">
        <v>263.78</v>
      </c>
    </row>
    <row r="6" spans="1:9" ht="15">
      <c r="A6" s="58"/>
      <c r="B6" s="67">
        <v>39755</v>
      </c>
      <c r="C6" s="65"/>
      <c r="D6" s="58"/>
      <c r="E6" s="58"/>
      <c r="F6" s="66"/>
      <c r="G6" s="60"/>
      <c r="H6" s="143"/>
      <c r="I6" s="143"/>
    </row>
    <row r="7" spans="1:9" ht="15">
      <c r="A7" s="56" t="s">
        <v>75</v>
      </c>
      <c r="B7" s="56" t="s">
        <v>25</v>
      </c>
      <c r="C7" s="56"/>
      <c r="D7" s="56"/>
      <c r="E7" s="56"/>
      <c r="F7" s="59"/>
      <c r="G7" s="9"/>
      <c r="H7" s="74">
        <v>150</v>
      </c>
      <c r="I7" s="74"/>
    </row>
    <row r="8" spans="1:9" ht="15">
      <c r="A8" s="56" t="s">
        <v>71</v>
      </c>
      <c r="B8" s="56" t="s">
        <v>24</v>
      </c>
      <c r="C8" s="56"/>
      <c r="D8" s="56"/>
      <c r="E8" s="56"/>
      <c r="F8" s="59"/>
      <c r="G8" s="9"/>
      <c r="H8" s="74">
        <v>28.5</v>
      </c>
      <c r="I8" s="74"/>
    </row>
    <row r="9" spans="1:9" ht="15">
      <c r="A9" s="55"/>
      <c r="B9" s="56" t="s">
        <v>140</v>
      </c>
      <c r="C9" s="55" t="s">
        <v>164</v>
      </c>
      <c r="D9" s="55"/>
      <c r="E9" s="55"/>
      <c r="F9" s="59"/>
      <c r="G9" s="9"/>
      <c r="H9" s="74"/>
      <c r="I9" s="74">
        <v>178.5</v>
      </c>
    </row>
    <row r="10" spans="1:9" ht="15">
      <c r="A10" s="58"/>
      <c r="B10" s="67">
        <v>39757</v>
      </c>
      <c r="C10" s="58"/>
      <c r="D10" s="58"/>
      <c r="E10" s="58"/>
      <c r="F10" s="66"/>
      <c r="G10" s="9"/>
      <c r="H10" s="75"/>
      <c r="I10" s="74"/>
    </row>
    <row r="11" spans="1:9" ht="15">
      <c r="A11" s="56" t="s">
        <v>11</v>
      </c>
      <c r="B11" s="56" t="s">
        <v>15</v>
      </c>
      <c r="C11" s="56"/>
      <c r="D11" s="56"/>
      <c r="E11" s="56"/>
      <c r="F11" s="59"/>
      <c r="G11" s="60"/>
      <c r="H11" s="145"/>
      <c r="I11" s="143"/>
    </row>
    <row r="12" spans="1:9" ht="15">
      <c r="A12" s="56" t="s">
        <v>72</v>
      </c>
      <c r="B12" s="56" t="s">
        <v>16</v>
      </c>
      <c r="C12" s="56"/>
      <c r="D12" s="56"/>
      <c r="E12" s="56"/>
      <c r="F12" s="59"/>
      <c r="G12" s="60"/>
      <c r="H12" s="145">
        <v>3000</v>
      </c>
      <c r="I12" s="143"/>
    </row>
    <row r="13" spans="1:9" ht="15">
      <c r="A13" s="56" t="s">
        <v>14</v>
      </c>
      <c r="B13" s="56" t="s">
        <v>17</v>
      </c>
      <c r="C13" s="56"/>
      <c r="D13" s="56"/>
      <c r="E13" s="56"/>
      <c r="F13" s="59"/>
      <c r="G13" s="60"/>
      <c r="H13" s="145"/>
      <c r="I13" s="143"/>
    </row>
    <row r="14" spans="1:9" ht="15">
      <c r="A14" s="56" t="s">
        <v>73</v>
      </c>
      <c r="B14" s="56" t="s">
        <v>125</v>
      </c>
      <c r="C14" s="56"/>
      <c r="D14" s="56"/>
      <c r="E14" s="56"/>
      <c r="F14" s="59"/>
      <c r="G14" s="60"/>
      <c r="H14" s="145">
        <v>108</v>
      </c>
      <c r="I14" s="143"/>
    </row>
    <row r="15" spans="1:9" ht="15">
      <c r="A15" s="55"/>
      <c r="B15" s="56" t="s">
        <v>55</v>
      </c>
      <c r="C15" s="55" t="s">
        <v>8</v>
      </c>
      <c r="D15" s="55"/>
      <c r="E15" s="55"/>
      <c r="F15" s="59"/>
      <c r="G15" s="60"/>
      <c r="H15" s="145"/>
      <c r="I15" s="143">
        <v>3108</v>
      </c>
    </row>
    <row r="16" spans="1:9" ht="15">
      <c r="A16" s="57" t="s">
        <v>165</v>
      </c>
      <c r="B16" s="56"/>
      <c r="C16" s="55"/>
      <c r="D16" s="55"/>
      <c r="E16" s="55"/>
      <c r="F16" s="59"/>
      <c r="G16" s="60"/>
      <c r="H16" s="145"/>
      <c r="I16" s="143"/>
    </row>
    <row r="17" spans="1:9" ht="15">
      <c r="A17" s="61"/>
      <c r="B17" s="67">
        <v>39758</v>
      </c>
      <c r="C17" s="14"/>
      <c r="D17" s="14"/>
      <c r="E17" s="14"/>
      <c r="F17" s="15"/>
      <c r="G17" s="9"/>
      <c r="H17" s="74"/>
      <c r="I17" s="74"/>
    </row>
    <row r="18" spans="1:10" ht="15">
      <c r="A18" s="56" t="s">
        <v>32</v>
      </c>
      <c r="B18" s="56" t="s">
        <v>42</v>
      </c>
      <c r="C18" s="56"/>
      <c r="D18" s="56"/>
      <c r="E18" s="56"/>
      <c r="F18" s="59"/>
      <c r="G18" s="9"/>
      <c r="H18" s="74">
        <f>SUM(I19:I28)</f>
        <v>9777.89</v>
      </c>
      <c r="I18" s="74"/>
      <c r="J18" s="107"/>
    </row>
    <row r="19" spans="1:9" ht="15">
      <c r="A19" s="56"/>
      <c r="B19" s="56" t="s">
        <v>33</v>
      </c>
      <c r="C19" s="56" t="s">
        <v>43</v>
      </c>
      <c r="D19" s="56"/>
      <c r="E19" s="56"/>
      <c r="F19" s="59"/>
      <c r="G19" s="9"/>
      <c r="H19" s="74"/>
      <c r="I19" s="74">
        <v>8279.47</v>
      </c>
    </row>
    <row r="20" spans="1:10" ht="15">
      <c r="A20" s="56"/>
      <c r="B20" s="56" t="s">
        <v>45</v>
      </c>
      <c r="C20" s="56" t="s">
        <v>44</v>
      </c>
      <c r="D20" s="56"/>
      <c r="E20" s="56"/>
      <c r="F20" s="59"/>
      <c r="G20" s="9"/>
      <c r="H20" s="74"/>
      <c r="I20" s="74">
        <v>105.26</v>
      </c>
      <c r="J20" s="107"/>
    </row>
    <row r="21" spans="1:10" ht="15">
      <c r="A21" s="56"/>
      <c r="B21" s="56" t="s">
        <v>34</v>
      </c>
      <c r="C21" s="56" t="s">
        <v>46</v>
      </c>
      <c r="D21" s="56"/>
      <c r="E21" s="56"/>
      <c r="F21" s="59"/>
      <c r="G21" s="9"/>
      <c r="H21" s="74"/>
      <c r="I21" s="74">
        <v>4.28</v>
      </c>
      <c r="J21" s="107"/>
    </row>
    <row r="22" spans="1:10" ht="15">
      <c r="A22" s="56"/>
      <c r="B22" s="56" t="s">
        <v>41</v>
      </c>
      <c r="C22" s="56" t="s">
        <v>51</v>
      </c>
      <c r="D22" s="56"/>
      <c r="E22" s="56"/>
      <c r="F22" s="59"/>
      <c r="G22" s="9"/>
      <c r="H22" s="74"/>
      <c r="I22" s="74">
        <v>13.72</v>
      </c>
      <c r="J22" s="107"/>
    </row>
    <row r="23" spans="1:10" ht="15">
      <c r="A23" s="56"/>
      <c r="B23" s="56" t="s">
        <v>35</v>
      </c>
      <c r="C23" s="56" t="s">
        <v>47</v>
      </c>
      <c r="D23" s="56"/>
      <c r="E23" s="56"/>
      <c r="F23" s="59"/>
      <c r="G23" s="9"/>
      <c r="H23" s="74"/>
      <c r="I23" s="74">
        <v>228.31</v>
      </c>
      <c r="J23" s="107"/>
    </row>
    <row r="24" spans="1:10" ht="15">
      <c r="A24" s="56"/>
      <c r="B24" s="56" t="s">
        <v>36</v>
      </c>
      <c r="C24" s="56" t="s">
        <v>48</v>
      </c>
      <c r="D24" s="56"/>
      <c r="E24" s="56"/>
      <c r="F24" s="59"/>
      <c r="G24" s="9"/>
      <c r="H24" s="74"/>
      <c r="I24" s="74">
        <v>148.29</v>
      </c>
      <c r="J24" s="107"/>
    </row>
    <row r="25" spans="1:15" ht="15">
      <c r="A25" s="56"/>
      <c r="B25" s="56" t="s">
        <v>37</v>
      </c>
      <c r="C25" s="56" t="s">
        <v>49</v>
      </c>
      <c r="D25" s="56"/>
      <c r="E25" s="56"/>
      <c r="F25" s="59"/>
      <c r="G25" s="9"/>
      <c r="H25" s="74"/>
      <c r="I25" s="74">
        <v>172.15</v>
      </c>
      <c r="O25" s="14"/>
    </row>
    <row r="26" spans="1:10" ht="15">
      <c r="A26" s="56"/>
      <c r="B26" s="56" t="s">
        <v>38</v>
      </c>
      <c r="C26" s="56" t="s">
        <v>50</v>
      </c>
      <c r="D26" s="56"/>
      <c r="E26" s="56"/>
      <c r="F26" s="59"/>
      <c r="G26" s="9"/>
      <c r="H26" s="74"/>
      <c r="I26" s="74">
        <v>3.49</v>
      </c>
      <c r="J26" s="107"/>
    </row>
    <row r="27" spans="1:9" ht="15">
      <c r="A27" s="56"/>
      <c r="B27" s="56" t="s">
        <v>39</v>
      </c>
      <c r="C27" s="56" t="s">
        <v>52</v>
      </c>
      <c r="D27" s="56"/>
      <c r="E27" s="56"/>
      <c r="F27" s="59"/>
      <c r="G27" s="9"/>
      <c r="H27" s="74"/>
      <c r="I27" s="74">
        <v>790.66</v>
      </c>
    </row>
    <row r="28" spans="1:9" ht="15">
      <c r="A28" s="56"/>
      <c r="B28" s="56" t="s">
        <v>40</v>
      </c>
      <c r="C28" s="56" t="s">
        <v>53</v>
      </c>
      <c r="D28" s="55"/>
      <c r="E28" s="55"/>
      <c r="F28" s="59"/>
      <c r="G28" s="9"/>
      <c r="H28" s="74"/>
      <c r="I28" s="74">
        <v>32.26</v>
      </c>
    </row>
    <row r="29" spans="1:9" ht="15">
      <c r="A29" s="57" t="s">
        <v>166</v>
      </c>
      <c r="B29" s="56"/>
      <c r="F29" s="10"/>
      <c r="G29" s="9"/>
      <c r="H29" s="74"/>
      <c r="I29" s="74"/>
    </row>
    <row r="30" spans="1:9" ht="15">
      <c r="A30" s="14"/>
      <c r="B30" s="5">
        <v>39758</v>
      </c>
      <c r="C30" s="14"/>
      <c r="D30" s="14"/>
      <c r="E30" s="14"/>
      <c r="F30" s="15"/>
      <c r="G30" s="9"/>
      <c r="H30" s="74"/>
      <c r="I30" s="74"/>
    </row>
    <row r="31" spans="1:9" ht="15">
      <c r="A31" s="56" t="s">
        <v>55</v>
      </c>
      <c r="B31" s="56" t="s">
        <v>8</v>
      </c>
      <c r="C31" s="56"/>
      <c r="D31" s="56"/>
      <c r="E31" s="56"/>
      <c r="F31" s="59"/>
      <c r="G31" s="9"/>
      <c r="H31" s="74">
        <f>H18</f>
        <v>9777.89</v>
      </c>
      <c r="I31" s="74"/>
    </row>
    <row r="32" spans="1:9" ht="15">
      <c r="A32" s="56"/>
      <c r="B32" s="56" t="s">
        <v>32</v>
      </c>
      <c r="C32" s="56" t="s">
        <v>42</v>
      </c>
      <c r="D32" s="56"/>
      <c r="E32" s="56"/>
      <c r="F32" s="59"/>
      <c r="G32" s="9"/>
      <c r="H32" s="74"/>
      <c r="I32" s="74">
        <f>H31</f>
        <v>9777.89</v>
      </c>
    </row>
    <row r="33" spans="1:9" ht="15">
      <c r="A33" s="55" t="s">
        <v>156</v>
      </c>
      <c r="B33" s="56"/>
      <c r="C33" s="55"/>
      <c r="D33" s="55"/>
      <c r="E33" s="55"/>
      <c r="F33" s="59"/>
      <c r="G33" s="9"/>
      <c r="H33" s="74"/>
      <c r="I33" s="74"/>
    </row>
    <row r="34" spans="1:9" ht="15">
      <c r="A34" s="14"/>
      <c r="B34" s="149">
        <v>39759</v>
      </c>
      <c r="C34" s="14"/>
      <c r="D34" s="14"/>
      <c r="E34" s="14"/>
      <c r="F34" s="15"/>
      <c r="G34" s="9"/>
      <c r="H34" s="74"/>
      <c r="I34" s="74"/>
    </row>
    <row r="35" spans="1:9" ht="15">
      <c r="A35" s="7" t="s">
        <v>167</v>
      </c>
      <c r="B35" s="7" t="s">
        <v>208</v>
      </c>
      <c r="F35" s="10"/>
      <c r="G35" s="9"/>
      <c r="H35" s="74">
        <v>55</v>
      </c>
      <c r="I35" s="74"/>
    </row>
    <row r="36" spans="1:9" ht="15">
      <c r="A36" s="7" t="s">
        <v>206</v>
      </c>
      <c r="B36" s="7" t="s">
        <v>30</v>
      </c>
      <c r="F36" s="10"/>
      <c r="G36" s="9"/>
      <c r="H36" s="74">
        <v>10.45</v>
      </c>
      <c r="I36" s="74"/>
    </row>
    <row r="37" spans="1:9" ht="15">
      <c r="A37" s="6"/>
      <c r="B37" s="7" t="s">
        <v>168</v>
      </c>
      <c r="C37" s="6" t="s">
        <v>147</v>
      </c>
      <c r="D37" s="6"/>
      <c r="E37" s="6"/>
      <c r="F37" s="10"/>
      <c r="G37" s="9"/>
      <c r="H37" s="74"/>
      <c r="I37" s="74">
        <v>65.45</v>
      </c>
    </row>
    <row r="38" spans="1:9" ht="15">
      <c r="A38" s="14"/>
      <c r="B38" s="62">
        <v>39760</v>
      </c>
      <c r="C38" s="14"/>
      <c r="D38" s="14"/>
      <c r="E38" s="14"/>
      <c r="F38" s="15"/>
      <c r="G38" s="9"/>
      <c r="H38" s="74"/>
      <c r="I38" s="74"/>
    </row>
    <row r="39" spans="1:9" ht="15">
      <c r="A39" s="7" t="s">
        <v>126</v>
      </c>
      <c r="B39" s="7" t="s">
        <v>169</v>
      </c>
      <c r="F39" s="10"/>
      <c r="G39" s="9"/>
      <c r="H39" s="74">
        <v>50</v>
      </c>
      <c r="I39" s="74"/>
    </row>
    <row r="40" spans="1:9" ht="15">
      <c r="A40" s="6"/>
      <c r="B40" s="7" t="s">
        <v>55</v>
      </c>
      <c r="C40" s="6" t="s">
        <v>8</v>
      </c>
      <c r="D40" s="6"/>
      <c r="E40" s="6"/>
      <c r="F40" s="10"/>
      <c r="G40" s="9"/>
      <c r="H40" s="74"/>
      <c r="I40" s="74">
        <v>50</v>
      </c>
    </row>
    <row r="41" spans="1:9" ht="15">
      <c r="A41" s="14"/>
      <c r="B41" s="5">
        <v>39762</v>
      </c>
      <c r="C41" s="14"/>
      <c r="D41" s="14"/>
      <c r="E41" s="14"/>
      <c r="F41" s="15"/>
      <c r="G41" s="9"/>
      <c r="H41" s="74"/>
      <c r="I41" s="74"/>
    </row>
    <row r="42" spans="1:9" ht="15">
      <c r="A42" s="55" t="s">
        <v>58</v>
      </c>
      <c r="B42" s="56" t="s">
        <v>22</v>
      </c>
      <c r="F42" s="10"/>
      <c r="G42" s="9"/>
      <c r="H42" s="74">
        <v>125</v>
      </c>
      <c r="I42" s="74"/>
    </row>
    <row r="43" spans="1:9" ht="15">
      <c r="A43" s="16" t="s">
        <v>70</v>
      </c>
      <c r="B43" s="7" t="s">
        <v>23</v>
      </c>
      <c r="F43" s="10"/>
      <c r="G43" s="9"/>
      <c r="H43" s="74">
        <v>11.25</v>
      </c>
      <c r="I43" s="74"/>
    </row>
    <row r="44" spans="1:9" ht="15">
      <c r="A44" s="6"/>
      <c r="B44" s="7" t="s">
        <v>170</v>
      </c>
      <c r="C44" s="6" t="s">
        <v>171</v>
      </c>
      <c r="D44" s="6"/>
      <c r="E44" s="6"/>
      <c r="F44" s="10"/>
      <c r="G44" s="9"/>
      <c r="H44" s="74"/>
      <c r="I44" s="74">
        <v>136.25</v>
      </c>
    </row>
    <row r="45" spans="6:9" ht="15">
      <c r="F45" s="10"/>
      <c r="H45" s="152"/>
      <c r="I45" s="164"/>
    </row>
    <row r="46" spans="6:9" ht="15">
      <c r="F46" s="10"/>
      <c r="H46" s="152"/>
      <c r="I46" s="164"/>
    </row>
    <row r="47" spans="6:9" ht="15">
      <c r="F47" s="10"/>
      <c r="H47" s="152"/>
      <c r="I47" s="164"/>
    </row>
    <row r="48" spans="6:9" ht="15">
      <c r="F48" s="10"/>
      <c r="H48" s="152"/>
      <c r="I48" s="164"/>
    </row>
    <row r="49" spans="1:9" ht="15">
      <c r="A49" s="14"/>
      <c r="C49" s="14"/>
      <c r="D49" s="14"/>
      <c r="E49" s="14"/>
      <c r="F49" s="15"/>
      <c r="G49" s="14"/>
      <c r="H49" s="158"/>
      <c r="I49" s="165"/>
    </row>
    <row r="50" spans="1:9" ht="15.75" thickBot="1">
      <c r="A50" s="7" t="s">
        <v>274</v>
      </c>
      <c r="F50" s="10"/>
      <c r="H50" s="150">
        <f>SUM(H3:H49)</f>
        <v>23357.76</v>
      </c>
      <c r="I50" s="160">
        <f>SUM(I3:I49)</f>
        <v>23357.76</v>
      </c>
    </row>
    <row r="51" spans="1:9" ht="16.5" thickBot="1" thickTop="1">
      <c r="A51" s="7" t="s">
        <v>275</v>
      </c>
      <c r="B51" s="56"/>
      <c r="F51" s="10"/>
      <c r="G51" s="9"/>
      <c r="H51" s="163">
        <f>H50</f>
        <v>23357.76</v>
      </c>
      <c r="I51" s="163">
        <f>I50</f>
        <v>23357.76</v>
      </c>
    </row>
    <row r="52" spans="1:9" ht="15.75" thickTop="1">
      <c r="A52" s="14"/>
      <c r="B52" s="63">
        <v>39767</v>
      </c>
      <c r="C52" s="14"/>
      <c r="D52" s="14"/>
      <c r="E52" s="14"/>
      <c r="F52" s="15"/>
      <c r="G52" s="9"/>
      <c r="H52" s="74"/>
      <c r="I52" s="74"/>
    </row>
    <row r="53" spans="1:9" ht="15">
      <c r="A53" s="7" t="s">
        <v>59</v>
      </c>
      <c r="B53" s="7" t="s">
        <v>163</v>
      </c>
      <c r="F53" s="10"/>
      <c r="G53" s="9"/>
      <c r="H53" s="74">
        <v>263.78</v>
      </c>
      <c r="I53" s="74"/>
    </row>
    <row r="54" spans="1:9" ht="15">
      <c r="A54" s="7" t="s">
        <v>140</v>
      </c>
      <c r="B54" s="56" t="s">
        <v>164</v>
      </c>
      <c r="F54" s="10"/>
      <c r="G54" s="9"/>
      <c r="H54" s="74">
        <v>178.5</v>
      </c>
      <c r="I54" s="74"/>
    </row>
    <row r="55" spans="1:9" ht="15">
      <c r="A55" s="7" t="s">
        <v>168</v>
      </c>
      <c r="B55" s="6" t="s">
        <v>147</v>
      </c>
      <c r="F55" s="10"/>
      <c r="G55" s="9"/>
      <c r="H55" s="74">
        <v>65.45</v>
      </c>
      <c r="I55" s="74"/>
    </row>
    <row r="56" spans="1:9" ht="15">
      <c r="A56" s="7" t="s">
        <v>170</v>
      </c>
      <c r="B56" s="56" t="s">
        <v>172</v>
      </c>
      <c r="F56" s="10"/>
      <c r="G56" s="9"/>
      <c r="H56" s="74">
        <v>136.25</v>
      </c>
      <c r="I56" s="74"/>
    </row>
    <row r="57" spans="2:9" ht="15">
      <c r="B57" s="56" t="s">
        <v>55</v>
      </c>
      <c r="C57" s="7" t="s">
        <v>8</v>
      </c>
      <c r="F57" s="10"/>
      <c r="G57" s="9"/>
      <c r="H57" s="74"/>
      <c r="I57" s="74">
        <f>SUM(H53:H56)</f>
        <v>643.98</v>
      </c>
    </row>
    <row r="58" spans="1:9" ht="15">
      <c r="A58" s="6" t="s">
        <v>173</v>
      </c>
      <c r="C58" s="6"/>
      <c r="D58" s="6"/>
      <c r="E58" s="6"/>
      <c r="F58" s="10"/>
      <c r="G58" s="9"/>
      <c r="H58" s="74"/>
      <c r="I58" s="74"/>
    </row>
    <row r="59" spans="1:9" ht="15">
      <c r="A59" s="14"/>
      <c r="B59" s="135">
        <v>39772</v>
      </c>
      <c r="C59" s="14"/>
      <c r="D59" s="14"/>
      <c r="E59" s="14"/>
      <c r="F59" s="15"/>
      <c r="G59" s="9"/>
      <c r="H59" s="74"/>
      <c r="I59" s="74"/>
    </row>
    <row r="60" spans="1:9" ht="15">
      <c r="A60" s="7" t="s">
        <v>174</v>
      </c>
      <c r="B60" s="56" t="s">
        <v>273</v>
      </c>
      <c r="F60" s="10"/>
      <c r="G60" s="9"/>
      <c r="H60" s="74">
        <v>250</v>
      </c>
      <c r="I60" s="74"/>
    </row>
    <row r="61" spans="1:9" ht="15">
      <c r="A61" s="6"/>
      <c r="B61" s="56" t="s">
        <v>55</v>
      </c>
      <c r="C61" s="6" t="s">
        <v>8</v>
      </c>
      <c r="D61" s="6"/>
      <c r="E61" s="6"/>
      <c r="F61" s="10"/>
      <c r="G61" s="9"/>
      <c r="H61" s="74"/>
      <c r="I61" s="74">
        <v>250</v>
      </c>
    </row>
    <row r="62" spans="1:9" ht="15">
      <c r="A62" s="14"/>
      <c r="B62" s="62">
        <v>39775</v>
      </c>
      <c r="C62" s="14"/>
      <c r="D62" s="14"/>
      <c r="E62" s="14"/>
      <c r="F62" s="15"/>
      <c r="G62" s="9"/>
      <c r="H62" s="74"/>
      <c r="I62" s="74"/>
    </row>
    <row r="63" spans="1:9" ht="15">
      <c r="A63" s="7" t="s">
        <v>150</v>
      </c>
      <c r="B63" s="7" t="s">
        <v>176</v>
      </c>
      <c r="F63" s="10"/>
      <c r="G63" s="9"/>
      <c r="H63" s="74">
        <v>212</v>
      </c>
      <c r="I63" s="74"/>
    </row>
    <row r="64" spans="1:9" ht="15">
      <c r="A64" s="6"/>
      <c r="B64" s="56" t="s">
        <v>55</v>
      </c>
      <c r="C64" s="6" t="s">
        <v>8</v>
      </c>
      <c r="D64" s="6"/>
      <c r="E64" s="6"/>
      <c r="F64" s="10"/>
      <c r="G64" s="9"/>
      <c r="H64" s="75"/>
      <c r="I64" s="74">
        <v>212</v>
      </c>
    </row>
    <row r="65" spans="1:9" ht="15">
      <c r="A65" s="14"/>
      <c r="B65" s="62">
        <v>39777</v>
      </c>
      <c r="C65" s="14"/>
      <c r="D65" s="14"/>
      <c r="E65" s="14"/>
      <c r="F65" s="15"/>
      <c r="G65" s="9"/>
      <c r="H65" s="75"/>
      <c r="I65" s="74"/>
    </row>
    <row r="66" spans="1:9" ht="15">
      <c r="A66" s="7" t="s">
        <v>27</v>
      </c>
      <c r="B66" s="7" t="s">
        <v>29</v>
      </c>
      <c r="F66" s="10"/>
      <c r="G66" s="9"/>
      <c r="H66" s="75">
        <v>58</v>
      </c>
      <c r="I66" s="74"/>
    </row>
    <row r="67" spans="1:9" ht="15">
      <c r="A67" s="7" t="s">
        <v>206</v>
      </c>
      <c r="B67" s="7" t="s">
        <v>30</v>
      </c>
      <c r="F67" s="10"/>
      <c r="G67" s="9"/>
      <c r="H67" s="75">
        <v>11.02</v>
      </c>
      <c r="I67" s="74"/>
    </row>
    <row r="68" spans="1:9" ht="15">
      <c r="A68" s="6"/>
      <c r="B68" s="56" t="s">
        <v>55</v>
      </c>
      <c r="C68" s="6" t="s">
        <v>8</v>
      </c>
      <c r="D68" s="6"/>
      <c r="E68" s="6"/>
      <c r="F68" s="10"/>
      <c r="G68" s="9"/>
      <c r="H68" s="75"/>
      <c r="I68" s="74">
        <v>69.02</v>
      </c>
    </row>
    <row r="69" spans="1:9" ht="15">
      <c r="A69" s="14"/>
      <c r="B69" s="62">
        <v>39779</v>
      </c>
      <c r="C69" s="14"/>
      <c r="D69" s="14"/>
      <c r="E69" s="14"/>
      <c r="F69" s="15"/>
      <c r="G69" s="9"/>
      <c r="H69" s="75"/>
      <c r="I69" s="74"/>
    </row>
    <row r="70" spans="1:9" ht="15">
      <c r="A70" s="7" t="s">
        <v>177</v>
      </c>
      <c r="B70" s="7" t="s">
        <v>178</v>
      </c>
      <c r="F70" s="10"/>
      <c r="G70" s="9"/>
      <c r="H70" s="75">
        <v>100</v>
      </c>
      <c r="I70" s="74"/>
    </row>
    <row r="71" spans="1:9" ht="15">
      <c r="A71" s="7" t="s">
        <v>206</v>
      </c>
      <c r="B71" s="7" t="s">
        <v>30</v>
      </c>
      <c r="F71" s="10"/>
      <c r="G71" s="9"/>
      <c r="H71" s="75">
        <v>19</v>
      </c>
      <c r="I71" s="74"/>
    </row>
    <row r="72" spans="1:9" ht="15">
      <c r="A72" s="6"/>
      <c r="B72" s="56" t="s">
        <v>55</v>
      </c>
      <c r="C72" s="6" t="s">
        <v>8</v>
      </c>
      <c r="D72" s="6"/>
      <c r="E72" s="6"/>
      <c r="F72" s="10"/>
      <c r="G72" s="9"/>
      <c r="H72" s="75"/>
      <c r="I72" s="74">
        <v>119</v>
      </c>
    </row>
    <row r="73" spans="1:9" ht="15">
      <c r="A73" s="14"/>
      <c r="B73" s="62">
        <v>39780</v>
      </c>
      <c r="C73" s="14"/>
      <c r="D73" s="14"/>
      <c r="E73" s="14"/>
      <c r="F73" s="15"/>
      <c r="G73" s="9"/>
      <c r="H73" s="75"/>
      <c r="I73" s="74"/>
    </row>
    <row r="74" spans="1:9" ht="15">
      <c r="A74" s="7" t="s">
        <v>185</v>
      </c>
      <c r="B74" s="7" t="s">
        <v>129</v>
      </c>
      <c r="F74" s="10"/>
      <c r="G74" s="9"/>
      <c r="H74" s="75">
        <v>220</v>
      </c>
      <c r="I74" s="74"/>
    </row>
    <row r="75" spans="1:9" ht="15">
      <c r="A75" s="7" t="s">
        <v>206</v>
      </c>
      <c r="B75" s="7" t="s">
        <v>30</v>
      </c>
      <c r="F75" s="10"/>
      <c r="G75" s="9"/>
      <c r="H75" s="75">
        <v>41.8</v>
      </c>
      <c r="I75" s="74"/>
    </row>
    <row r="76" spans="2:9" ht="15">
      <c r="B76" s="7" t="s">
        <v>179</v>
      </c>
      <c r="C76" s="6" t="s">
        <v>180</v>
      </c>
      <c r="D76" s="6"/>
      <c r="E76" s="6"/>
      <c r="F76" s="10"/>
      <c r="G76" s="9"/>
      <c r="H76" s="75"/>
      <c r="I76" s="74">
        <v>261.8</v>
      </c>
    </row>
    <row r="77" spans="1:9" ht="15">
      <c r="A77" s="14"/>
      <c r="B77" s="62">
        <v>39780</v>
      </c>
      <c r="C77" s="14"/>
      <c r="D77" s="14"/>
      <c r="E77" s="14"/>
      <c r="F77" s="15"/>
      <c r="G77" s="9"/>
      <c r="H77" s="75"/>
      <c r="I77" s="74"/>
    </row>
    <row r="78" spans="1:9" ht="15">
      <c r="A78" s="56" t="s">
        <v>32</v>
      </c>
      <c r="B78" s="56" t="s">
        <v>42</v>
      </c>
      <c r="C78" s="56"/>
      <c r="D78" s="56"/>
      <c r="E78" s="56"/>
      <c r="F78" s="59"/>
      <c r="G78" s="9"/>
      <c r="H78" s="75">
        <f>SUM(I79:I88)</f>
        <v>8745.519999999999</v>
      </c>
      <c r="I78" s="74"/>
    </row>
    <row r="79" spans="1:9" ht="15">
      <c r="A79" s="56"/>
      <c r="B79" s="56" t="s">
        <v>33</v>
      </c>
      <c r="C79" s="56" t="s">
        <v>43</v>
      </c>
      <c r="D79" s="56"/>
      <c r="E79" s="56"/>
      <c r="F79" s="59"/>
      <c r="G79" s="9"/>
      <c r="H79" s="75"/>
      <c r="I79" s="74">
        <v>7250.5</v>
      </c>
    </row>
    <row r="80" spans="1:9" ht="15">
      <c r="A80" s="56"/>
      <c r="B80" s="56" t="s">
        <v>45</v>
      </c>
      <c r="C80" s="56" t="s">
        <v>44</v>
      </c>
      <c r="D80" s="56"/>
      <c r="E80" s="56"/>
      <c r="F80" s="59"/>
      <c r="G80" s="9"/>
      <c r="H80" s="75"/>
      <c r="I80" s="74">
        <v>178.38</v>
      </c>
    </row>
    <row r="81" spans="1:9" ht="15">
      <c r="A81" s="56"/>
      <c r="B81" s="56" t="s">
        <v>34</v>
      </c>
      <c r="C81" s="56" t="s">
        <v>46</v>
      </c>
      <c r="D81" s="56"/>
      <c r="E81" s="56"/>
      <c r="F81" s="59"/>
      <c r="G81" s="9"/>
      <c r="H81" s="75"/>
      <c r="I81" s="74">
        <v>7.33</v>
      </c>
    </row>
    <row r="82" spans="1:9" ht="15">
      <c r="A82" s="56"/>
      <c r="B82" s="56" t="s">
        <v>41</v>
      </c>
      <c r="C82" s="56" t="s">
        <v>51</v>
      </c>
      <c r="D82" s="56"/>
      <c r="E82" s="56"/>
      <c r="F82" s="59"/>
      <c r="G82" s="9"/>
      <c r="H82" s="75"/>
      <c r="I82" s="74">
        <v>6</v>
      </c>
    </row>
    <row r="83" spans="1:10" ht="15">
      <c r="A83" s="56"/>
      <c r="B83" s="56" t="s">
        <v>35</v>
      </c>
      <c r="C83" s="56" t="s">
        <v>47</v>
      </c>
      <c r="D83" s="56"/>
      <c r="E83" s="56"/>
      <c r="F83" s="59"/>
      <c r="G83" s="9"/>
      <c r="H83" s="75"/>
      <c r="I83" s="74">
        <v>280.65</v>
      </c>
      <c r="J83" s="107"/>
    </row>
    <row r="84" spans="1:10" ht="15">
      <c r="A84" s="56"/>
      <c r="B84" s="56" t="s">
        <v>36</v>
      </c>
      <c r="C84" s="56" t="s">
        <v>48</v>
      </c>
      <c r="D84" s="56"/>
      <c r="E84" s="56"/>
      <c r="F84" s="59"/>
      <c r="G84" s="9"/>
      <c r="H84" s="75"/>
      <c r="I84" s="74">
        <v>98.82</v>
      </c>
      <c r="J84" s="107"/>
    </row>
    <row r="85" spans="1:9" ht="15">
      <c r="A85" s="56"/>
      <c r="B85" s="56" t="s">
        <v>37</v>
      </c>
      <c r="C85" s="56" t="s">
        <v>49</v>
      </c>
      <c r="D85" s="56"/>
      <c r="E85" s="56"/>
      <c r="F85" s="59"/>
      <c r="G85" s="9"/>
      <c r="H85" s="75"/>
      <c r="I85" s="74">
        <v>151.71</v>
      </c>
    </row>
    <row r="86" spans="1:9" ht="15">
      <c r="A86" s="56"/>
      <c r="B86" s="56" t="s">
        <v>38</v>
      </c>
      <c r="C86" s="56" t="s">
        <v>50</v>
      </c>
      <c r="D86" s="56"/>
      <c r="E86" s="56"/>
      <c r="F86" s="59"/>
      <c r="G86" s="9"/>
      <c r="H86" s="75"/>
      <c r="I86" s="74">
        <v>36.4</v>
      </c>
    </row>
    <row r="87" spans="1:9" ht="15">
      <c r="A87" s="56"/>
      <c r="B87" s="56" t="s">
        <v>39</v>
      </c>
      <c r="C87" s="56" t="s">
        <v>52</v>
      </c>
      <c r="D87" s="56"/>
      <c r="E87" s="56"/>
      <c r="F87" s="59"/>
      <c r="G87" s="9"/>
      <c r="H87" s="75"/>
      <c r="I87" s="74">
        <v>707.51</v>
      </c>
    </row>
    <row r="88" spans="1:9" ht="15">
      <c r="A88" s="56"/>
      <c r="B88" s="56" t="s">
        <v>40</v>
      </c>
      <c r="C88" s="56" t="s">
        <v>53</v>
      </c>
      <c r="D88" s="55"/>
      <c r="E88" s="55"/>
      <c r="F88" s="59"/>
      <c r="G88" s="9"/>
      <c r="H88" s="75"/>
      <c r="I88" s="74">
        <v>28.22</v>
      </c>
    </row>
    <row r="89" spans="1:9" ht="15">
      <c r="A89" s="57" t="s">
        <v>166</v>
      </c>
      <c r="B89" s="56"/>
      <c r="C89" s="6"/>
      <c r="D89" s="6"/>
      <c r="E89" s="6"/>
      <c r="F89" s="10"/>
      <c r="G89" s="9"/>
      <c r="H89" s="75"/>
      <c r="I89" s="74"/>
    </row>
    <row r="90" spans="1:9" ht="15">
      <c r="A90" s="14"/>
      <c r="B90" s="62">
        <v>39780</v>
      </c>
      <c r="C90" s="14"/>
      <c r="D90" s="14"/>
      <c r="E90" s="14"/>
      <c r="F90" s="15"/>
      <c r="G90" s="9"/>
      <c r="H90" s="75"/>
      <c r="I90" s="74"/>
    </row>
    <row r="91" spans="1:9" ht="15">
      <c r="A91" s="56" t="s">
        <v>55</v>
      </c>
      <c r="B91" s="56" t="s">
        <v>8</v>
      </c>
      <c r="C91" s="55"/>
      <c r="D91" s="55"/>
      <c r="E91" s="6"/>
      <c r="F91" s="10"/>
      <c r="G91" s="9"/>
      <c r="H91" s="75">
        <f>H78</f>
        <v>8745.519999999999</v>
      </c>
      <c r="I91" s="74"/>
    </row>
    <row r="92" spans="1:9" ht="15">
      <c r="A92" s="56"/>
      <c r="B92" s="56" t="s">
        <v>32</v>
      </c>
      <c r="C92" s="56" t="s">
        <v>42</v>
      </c>
      <c r="D92" s="56"/>
      <c r="F92" s="10"/>
      <c r="G92" s="9"/>
      <c r="H92" s="75"/>
      <c r="I92" s="74">
        <f>H91</f>
        <v>8745.519999999999</v>
      </c>
    </row>
    <row r="93" spans="1:9" ht="15">
      <c r="A93" s="55" t="s">
        <v>156</v>
      </c>
      <c r="B93" s="56"/>
      <c r="C93" s="55"/>
      <c r="D93" s="55"/>
      <c r="E93" s="6"/>
      <c r="F93" s="10"/>
      <c r="G93" s="9"/>
      <c r="H93" s="75"/>
      <c r="I93" s="74"/>
    </row>
    <row r="94" spans="1:9" ht="15">
      <c r="A94" s="14"/>
      <c r="B94" s="62">
        <v>39781</v>
      </c>
      <c r="C94" s="14"/>
      <c r="D94" s="14"/>
      <c r="E94" s="14"/>
      <c r="F94" s="15"/>
      <c r="G94" s="9"/>
      <c r="H94" s="75"/>
      <c r="I94" s="74"/>
    </row>
    <row r="95" spans="1:9" ht="15">
      <c r="A95" s="7" t="s">
        <v>179</v>
      </c>
      <c r="B95" s="7" t="s">
        <v>245</v>
      </c>
      <c r="F95" s="10"/>
      <c r="G95" s="9"/>
      <c r="H95" s="75">
        <v>261.8</v>
      </c>
      <c r="I95" s="74"/>
    </row>
    <row r="96" spans="1:9" ht="15">
      <c r="A96" s="6"/>
      <c r="B96" s="56" t="s">
        <v>55</v>
      </c>
      <c r="C96" s="6" t="s">
        <v>8</v>
      </c>
      <c r="D96" s="6"/>
      <c r="E96" s="6"/>
      <c r="F96" s="10"/>
      <c r="G96" s="9"/>
      <c r="H96" s="75"/>
      <c r="I96" s="74">
        <v>261.8</v>
      </c>
    </row>
    <row r="97" spans="1:9" ht="15">
      <c r="A97" s="6"/>
      <c r="B97" s="56"/>
      <c r="C97" s="6"/>
      <c r="D97" s="6"/>
      <c r="E97" s="6"/>
      <c r="F97" s="10"/>
      <c r="G97" s="9"/>
      <c r="H97" s="75"/>
      <c r="I97" s="74"/>
    </row>
    <row r="98" spans="1:9" ht="15">
      <c r="A98" s="6"/>
      <c r="B98" s="56"/>
      <c r="C98" s="6"/>
      <c r="D98" s="6"/>
      <c r="E98" s="6"/>
      <c r="F98" s="10"/>
      <c r="G98" s="9"/>
      <c r="H98" s="75"/>
      <c r="I98" s="74"/>
    </row>
    <row r="99" spans="1:9" ht="15">
      <c r="A99" s="14"/>
      <c r="B99" s="56"/>
      <c r="C99" s="14"/>
      <c r="D99" s="14"/>
      <c r="E99" s="14"/>
      <c r="F99" s="15"/>
      <c r="G99" s="9"/>
      <c r="H99" s="140"/>
      <c r="I99" s="140"/>
    </row>
    <row r="100" spans="1:9" ht="15.75" thickBot="1">
      <c r="A100" s="6" t="s">
        <v>274</v>
      </c>
      <c r="B100" s="56"/>
      <c r="C100" s="6"/>
      <c r="D100" s="6"/>
      <c r="E100" s="6"/>
      <c r="F100" s="10"/>
      <c r="G100" s="9"/>
      <c r="H100" s="148">
        <f>SUM(H51:H99)</f>
        <v>42666.399999999994</v>
      </c>
      <c r="I100" s="148">
        <f>SUM(I51:I99)</f>
        <v>42666.40000000001</v>
      </c>
    </row>
    <row r="101" spans="1:9" ht="16.5" thickBot="1" thickTop="1">
      <c r="A101" s="6" t="s">
        <v>275</v>
      </c>
      <c r="B101" s="56"/>
      <c r="C101" s="6"/>
      <c r="D101" s="6"/>
      <c r="E101" s="6"/>
      <c r="F101" s="10"/>
      <c r="G101" s="9"/>
      <c r="H101" s="163">
        <f>H100</f>
        <v>42666.399999999994</v>
      </c>
      <c r="I101" s="163">
        <f>I100</f>
        <v>42666.40000000001</v>
      </c>
    </row>
    <row r="102" spans="1:9" ht="15.75" thickTop="1">
      <c r="A102" s="14"/>
      <c r="B102" s="62">
        <v>39782</v>
      </c>
      <c r="C102" s="14"/>
      <c r="D102" s="14"/>
      <c r="E102" s="14"/>
      <c r="F102" s="15"/>
      <c r="G102" s="9"/>
      <c r="H102" s="75"/>
      <c r="I102" s="74"/>
    </row>
    <row r="103" spans="1:9" ht="15">
      <c r="A103" s="56" t="s">
        <v>32</v>
      </c>
      <c r="B103" s="56" t="s">
        <v>42</v>
      </c>
      <c r="C103" s="56"/>
      <c r="D103" s="56"/>
      <c r="E103" s="56"/>
      <c r="F103" s="59"/>
      <c r="G103" s="9"/>
      <c r="H103" s="75">
        <f>SUM(I104:I110)</f>
        <v>7945.089999999999</v>
      </c>
      <c r="I103" s="74"/>
    </row>
    <row r="104" spans="1:9" ht="15">
      <c r="A104" s="56"/>
      <c r="B104" s="56" t="s">
        <v>33</v>
      </c>
      <c r="C104" s="56" t="s">
        <v>43</v>
      </c>
      <c r="D104" s="56"/>
      <c r="E104" s="56"/>
      <c r="F104" s="59"/>
      <c r="G104" s="9"/>
      <c r="H104" s="75"/>
      <c r="I104" s="74">
        <f>3316.49*2</f>
        <v>6632.98</v>
      </c>
    </row>
    <row r="105" spans="1:9" ht="15">
      <c r="A105" s="56"/>
      <c r="B105" s="56" t="s">
        <v>45</v>
      </c>
      <c r="C105" s="56" t="s">
        <v>44</v>
      </c>
      <c r="D105" s="56"/>
      <c r="E105" s="56"/>
      <c r="F105" s="59"/>
      <c r="G105" s="9"/>
      <c r="H105" s="75"/>
      <c r="I105" s="74">
        <f>50.33*2</f>
        <v>100.66</v>
      </c>
    </row>
    <row r="106" spans="1:10" ht="15">
      <c r="A106" s="56"/>
      <c r="B106" s="56" t="s">
        <v>35</v>
      </c>
      <c r="C106" s="56" t="s">
        <v>47</v>
      </c>
      <c r="D106" s="56"/>
      <c r="E106" s="56"/>
      <c r="F106" s="59"/>
      <c r="G106" s="9"/>
      <c r="H106" s="75"/>
      <c r="I106" s="74">
        <f>120.79*2</f>
        <v>241.58</v>
      </c>
      <c r="J106" s="107"/>
    </row>
    <row r="107" spans="1:9" ht="15">
      <c r="A107" s="56"/>
      <c r="B107" s="7" t="s">
        <v>134</v>
      </c>
      <c r="C107" s="7" t="s">
        <v>135</v>
      </c>
      <c r="D107" s="56"/>
      <c r="E107" s="56"/>
      <c r="F107" s="59"/>
      <c r="G107" s="9"/>
      <c r="H107" s="75"/>
      <c r="I107" s="74">
        <f>79.83*2</f>
        <v>159.66</v>
      </c>
    </row>
    <row r="108" spans="1:9" ht="15">
      <c r="A108" s="56"/>
      <c r="B108" s="56" t="s">
        <v>37</v>
      </c>
      <c r="C108" s="56" t="s">
        <v>49</v>
      </c>
      <c r="D108" s="56"/>
      <c r="E108" s="56"/>
      <c r="F108" s="59"/>
      <c r="G108" s="9"/>
      <c r="H108" s="75"/>
      <c r="I108" s="74">
        <f>69.77*2</f>
        <v>139.54</v>
      </c>
    </row>
    <row r="109" spans="1:10" ht="15">
      <c r="A109" s="56"/>
      <c r="B109" s="56" t="s">
        <v>39</v>
      </c>
      <c r="C109" s="56" t="s">
        <v>52</v>
      </c>
      <c r="D109" s="56"/>
      <c r="E109" s="56"/>
      <c r="F109" s="59"/>
      <c r="G109" s="9"/>
      <c r="H109" s="75"/>
      <c r="I109" s="74">
        <v>640.33</v>
      </c>
      <c r="J109" s="107"/>
    </row>
    <row r="110" spans="1:9" ht="15">
      <c r="A110" s="56"/>
      <c r="B110" s="56" t="s">
        <v>40</v>
      </c>
      <c r="C110" s="56" t="s">
        <v>53</v>
      </c>
      <c r="D110" s="55"/>
      <c r="E110" s="55"/>
      <c r="F110" s="59"/>
      <c r="G110" s="9"/>
      <c r="H110" s="75"/>
      <c r="I110" s="74">
        <v>30.34</v>
      </c>
    </row>
    <row r="111" spans="1:9" ht="15">
      <c r="A111" s="57" t="s">
        <v>166</v>
      </c>
      <c r="B111" s="56"/>
      <c r="C111" s="6"/>
      <c r="D111" s="6"/>
      <c r="E111" s="6"/>
      <c r="F111" s="10"/>
      <c r="G111" s="9"/>
      <c r="H111" s="75"/>
      <c r="I111" s="74"/>
    </row>
    <row r="112" spans="1:9" ht="15">
      <c r="A112" s="57"/>
      <c r="B112" s="56"/>
      <c r="C112" s="6"/>
      <c r="D112" s="6"/>
      <c r="E112" s="6"/>
      <c r="F112" s="10"/>
      <c r="G112" s="9"/>
      <c r="H112" s="75"/>
      <c r="I112" s="74"/>
    </row>
    <row r="113" spans="1:9" ht="15">
      <c r="A113" s="14"/>
      <c r="B113" s="62">
        <v>39782</v>
      </c>
      <c r="C113" s="14"/>
      <c r="D113" s="14"/>
      <c r="E113" s="14"/>
      <c r="F113" s="15"/>
      <c r="G113" s="9"/>
      <c r="H113" s="75"/>
      <c r="I113" s="74"/>
    </row>
    <row r="114" spans="1:9" ht="15">
      <c r="A114" s="56" t="s">
        <v>55</v>
      </c>
      <c r="B114" s="56" t="s">
        <v>8</v>
      </c>
      <c r="C114" s="55"/>
      <c r="D114" s="55"/>
      <c r="E114" s="6"/>
      <c r="F114" s="10"/>
      <c r="G114" s="9"/>
      <c r="H114" s="75">
        <f>H103</f>
        <v>7945.089999999999</v>
      </c>
      <c r="I114" s="74"/>
    </row>
    <row r="115" spans="1:9" ht="15">
      <c r="A115" s="56"/>
      <c r="B115" s="56" t="s">
        <v>32</v>
      </c>
      <c r="C115" s="56" t="s">
        <v>42</v>
      </c>
      <c r="D115" s="56"/>
      <c r="F115" s="10"/>
      <c r="G115" s="9"/>
      <c r="H115" s="75"/>
      <c r="I115" s="74">
        <f>H114</f>
        <v>7945.089999999999</v>
      </c>
    </row>
    <row r="116" spans="1:9" ht="15">
      <c r="A116" s="55" t="s">
        <v>156</v>
      </c>
      <c r="B116" s="56"/>
      <c r="C116" s="55"/>
      <c r="D116" s="55"/>
      <c r="E116" s="6"/>
      <c r="F116" s="10"/>
      <c r="G116" s="9"/>
      <c r="H116" s="75"/>
      <c r="I116" s="74"/>
    </row>
    <row r="117" spans="1:9" ht="15">
      <c r="A117" s="58"/>
      <c r="B117" s="64">
        <v>39782</v>
      </c>
      <c r="C117" s="58"/>
      <c r="D117" s="58"/>
      <c r="E117" s="14"/>
      <c r="F117" s="15"/>
      <c r="G117" s="9"/>
      <c r="H117" s="75"/>
      <c r="I117" s="74"/>
    </row>
    <row r="118" spans="1:9" ht="15">
      <c r="A118" s="7" t="s">
        <v>81</v>
      </c>
      <c r="B118" s="7" t="s">
        <v>84</v>
      </c>
      <c r="F118" s="10"/>
      <c r="G118" s="9"/>
      <c r="H118" s="75">
        <v>150</v>
      </c>
      <c r="I118" s="74"/>
    </row>
    <row r="119" spans="1:9" ht="15">
      <c r="A119" s="7" t="s">
        <v>222</v>
      </c>
      <c r="B119" s="7" t="s">
        <v>223</v>
      </c>
      <c r="F119" s="10"/>
      <c r="G119" s="9"/>
      <c r="H119" s="75">
        <v>13.5</v>
      </c>
      <c r="I119" s="74"/>
    </row>
    <row r="120" spans="1:9" ht="15">
      <c r="A120" s="7" t="s">
        <v>85</v>
      </c>
      <c r="B120" s="7" t="s">
        <v>86</v>
      </c>
      <c r="F120" s="10"/>
      <c r="G120" s="9"/>
      <c r="H120" s="75">
        <v>25</v>
      </c>
      <c r="I120" s="74"/>
    </row>
    <row r="121" spans="1:9" ht="15">
      <c r="A121" s="6"/>
      <c r="B121" s="7" t="s">
        <v>55</v>
      </c>
      <c r="C121" s="6" t="s">
        <v>8</v>
      </c>
      <c r="D121" s="6"/>
      <c r="E121" s="6"/>
      <c r="F121" s="10"/>
      <c r="G121" s="9"/>
      <c r="H121" s="75"/>
      <c r="I121" s="74">
        <f>SUM(H118:H120)</f>
        <v>188.5</v>
      </c>
    </row>
    <row r="122" spans="1:9" ht="15">
      <c r="A122" s="14"/>
      <c r="B122" s="64">
        <v>39782</v>
      </c>
      <c r="C122" s="14"/>
      <c r="D122" s="14"/>
      <c r="E122" s="14"/>
      <c r="F122" s="15"/>
      <c r="G122" s="9"/>
      <c r="H122" s="75"/>
      <c r="I122" s="74"/>
    </row>
    <row r="123" spans="1:9" ht="15">
      <c r="A123" s="16" t="s">
        <v>87</v>
      </c>
      <c r="B123" s="7" t="s">
        <v>96</v>
      </c>
      <c r="C123" s="81"/>
      <c r="D123" s="81"/>
      <c r="E123" s="81"/>
      <c r="F123" s="85"/>
      <c r="G123" s="9"/>
      <c r="H123" s="75">
        <v>4011.69</v>
      </c>
      <c r="I123" s="75"/>
    </row>
    <row r="124" spans="2:9" ht="15">
      <c r="B124" s="7" t="s">
        <v>55</v>
      </c>
      <c r="C124" s="7" t="s">
        <v>82</v>
      </c>
      <c r="D124" s="81"/>
      <c r="E124" s="81"/>
      <c r="F124" s="85"/>
      <c r="G124" s="28"/>
      <c r="H124" s="75"/>
      <c r="I124" s="75">
        <v>4011.69</v>
      </c>
    </row>
    <row r="125" spans="1:9" ht="15">
      <c r="A125" s="7" t="s">
        <v>262</v>
      </c>
      <c r="D125" s="81"/>
      <c r="E125" s="81"/>
      <c r="F125" s="85"/>
      <c r="G125" s="28"/>
      <c r="H125" s="75"/>
      <c r="I125" s="75"/>
    </row>
    <row r="126" spans="1:9" ht="15">
      <c r="A126" s="81"/>
      <c r="B126" s="64">
        <v>39782</v>
      </c>
      <c r="C126" s="81"/>
      <c r="D126" s="81"/>
      <c r="E126" s="81"/>
      <c r="F126" s="85"/>
      <c r="G126" s="28"/>
      <c r="H126" s="75"/>
      <c r="I126" s="75"/>
    </row>
    <row r="127" spans="1:9" ht="15">
      <c r="A127" s="30" t="s">
        <v>88</v>
      </c>
      <c r="B127" s="7" t="s">
        <v>83</v>
      </c>
      <c r="D127" s="81"/>
      <c r="E127" s="81"/>
      <c r="F127" s="85"/>
      <c r="G127" s="28"/>
      <c r="H127" s="75">
        <v>344.29</v>
      </c>
      <c r="I127" s="75"/>
    </row>
    <row r="128" spans="2:9" ht="15">
      <c r="B128" s="7" t="s">
        <v>55</v>
      </c>
      <c r="C128" s="7" t="s">
        <v>82</v>
      </c>
      <c r="D128" s="81"/>
      <c r="E128" s="81"/>
      <c r="F128" s="85"/>
      <c r="G128" s="28"/>
      <c r="H128" s="75"/>
      <c r="I128" s="75">
        <v>344.29</v>
      </c>
    </row>
    <row r="129" spans="1:9" ht="15">
      <c r="A129" s="7" t="s">
        <v>263</v>
      </c>
      <c r="D129" s="81"/>
      <c r="E129" s="81"/>
      <c r="F129" s="85"/>
      <c r="G129" s="28"/>
      <c r="H129" s="75"/>
      <c r="I129" s="75"/>
    </row>
    <row r="130" spans="1:9" ht="15">
      <c r="A130" s="83"/>
      <c r="B130" s="64">
        <v>39782</v>
      </c>
      <c r="C130" s="83"/>
      <c r="D130" s="83"/>
      <c r="E130" s="83"/>
      <c r="F130" s="84"/>
      <c r="G130" s="28"/>
      <c r="H130" s="75"/>
      <c r="I130" s="75"/>
    </row>
    <row r="131" spans="1:9" ht="15">
      <c r="A131" s="7" t="s">
        <v>37</v>
      </c>
      <c r="B131" s="7" t="s">
        <v>49</v>
      </c>
      <c r="E131" s="81"/>
      <c r="F131" s="85"/>
      <c r="G131" s="28"/>
      <c r="H131" s="75">
        <v>151.3</v>
      </c>
      <c r="I131" s="75"/>
    </row>
    <row r="132" spans="1:9" ht="15">
      <c r="A132" s="7" t="s">
        <v>38</v>
      </c>
      <c r="B132" s="7" t="s">
        <v>50</v>
      </c>
      <c r="E132" s="81"/>
      <c r="F132" s="85"/>
      <c r="G132" s="28"/>
      <c r="H132" s="75">
        <v>1.66</v>
      </c>
      <c r="I132" s="75"/>
    </row>
    <row r="133" spans="2:9" ht="15">
      <c r="B133" s="7" t="s">
        <v>55</v>
      </c>
      <c r="C133" s="7" t="s">
        <v>82</v>
      </c>
      <c r="D133" s="6"/>
      <c r="E133" s="82"/>
      <c r="F133" s="85"/>
      <c r="G133" s="28"/>
      <c r="H133" s="75"/>
      <c r="I133" s="75">
        <v>152.96</v>
      </c>
    </row>
    <row r="134" spans="1:9" ht="15">
      <c r="A134" s="7" t="s">
        <v>264</v>
      </c>
      <c r="D134" s="6"/>
      <c r="E134" s="82"/>
      <c r="F134" s="85"/>
      <c r="G134" s="9"/>
      <c r="H134" s="75"/>
      <c r="I134" s="75"/>
    </row>
    <row r="135" spans="1:9" ht="15">
      <c r="A135" s="14"/>
      <c r="B135" s="64">
        <v>39782</v>
      </c>
      <c r="C135" s="14"/>
      <c r="D135" s="14"/>
      <c r="E135" s="14"/>
      <c r="F135" s="15"/>
      <c r="G135" s="9"/>
      <c r="H135" s="75"/>
      <c r="I135" s="74"/>
    </row>
    <row r="136" spans="1:9" ht="15">
      <c r="A136" s="7" t="s">
        <v>89</v>
      </c>
      <c r="B136" s="7" t="s">
        <v>93</v>
      </c>
      <c r="F136" s="10"/>
      <c r="G136" s="9"/>
      <c r="H136" s="75">
        <v>8040.7</v>
      </c>
      <c r="I136" s="74"/>
    </row>
    <row r="137" spans="1:9" ht="15">
      <c r="A137" s="7" t="s">
        <v>90</v>
      </c>
      <c r="B137" s="7" t="s">
        <v>94</v>
      </c>
      <c r="F137" s="10"/>
      <c r="G137" s="9"/>
      <c r="H137" s="75">
        <v>2467.81</v>
      </c>
      <c r="I137" s="74"/>
    </row>
    <row r="138" spans="1:9" ht="15">
      <c r="A138" s="7" t="s">
        <v>91</v>
      </c>
      <c r="B138" s="7" t="s">
        <v>95</v>
      </c>
      <c r="F138" s="10"/>
      <c r="G138" s="9"/>
      <c r="H138" s="75">
        <v>91.16</v>
      </c>
      <c r="I138" s="74"/>
    </row>
    <row r="139" spans="2:9" ht="15">
      <c r="B139" s="7" t="s">
        <v>87</v>
      </c>
      <c r="C139" s="7" t="s">
        <v>96</v>
      </c>
      <c r="F139" s="10"/>
      <c r="G139" s="9"/>
      <c r="H139" s="75"/>
      <c r="I139" s="74">
        <v>3969.03</v>
      </c>
    </row>
    <row r="140" spans="2:9" ht="15">
      <c r="B140" s="7" t="s">
        <v>88</v>
      </c>
      <c r="C140" s="7" t="s">
        <v>97</v>
      </c>
      <c r="F140" s="10"/>
      <c r="G140" s="9"/>
      <c r="H140" s="75"/>
      <c r="I140" s="74">
        <v>340.85</v>
      </c>
    </row>
    <row r="141" spans="2:9" ht="15">
      <c r="B141" s="7" t="s">
        <v>92</v>
      </c>
      <c r="C141" s="7" t="s">
        <v>98</v>
      </c>
      <c r="F141" s="10"/>
      <c r="G141" s="9"/>
      <c r="H141" s="75"/>
      <c r="I141" s="74">
        <v>318.9</v>
      </c>
    </row>
    <row r="142" spans="1:9" ht="15">
      <c r="A142" s="6"/>
      <c r="B142" s="7" t="s">
        <v>99</v>
      </c>
      <c r="C142" s="6" t="s">
        <v>100</v>
      </c>
      <c r="D142" s="6"/>
      <c r="E142" s="6"/>
      <c r="F142" s="10"/>
      <c r="G142" s="9"/>
      <c r="H142" s="75"/>
      <c r="I142" s="74">
        <v>5970.89</v>
      </c>
    </row>
    <row r="143" spans="1:9" ht="15">
      <c r="A143" s="6" t="s">
        <v>99</v>
      </c>
      <c r="B143" s="6" t="s">
        <v>100</v>
      </c>
      <c r="C143" s="6"/>
      <c r="D143" s="6"/>
      <c r="E143" s="6"/>
      <c r="F143" s="10"/>
      <c r="G143" s="9"/>
      <c r="H143" s="75">
        <v>5970.89</v>
      </c>
      <c r="I143" s="74"/>
    </row>
    <row r="144" spans="2:9" ht="15">
      <c r="B144" s="16" t="s">
        <v>55</v>
      </c>
      <c r="C144" s="16" t="s">
        <v>8</v>
      </c>
      <c r="D144" s="6"/>
      <c r="E144" s="6"/>
      <c r="F144" s="10"/>
      <c r="G144" s="9"/>
      <c r="H144" s="75"/>
      <c r="I144" s="74">
        <v>5970.89</v>
      </c>
    </row>
    <row r="145" spans="1:9" ht="15">
      <c r="A145" s="14"/>
      <c r="B145" s="64">
        <v>39782</v>
      </c>
      <c r="C145" s="14"/>
      <c r="D145" s="14"/>
      <c r="E145" s="14"/>
      <c r="F145" s="15"/>
      <c r="G145" s="9"/>
      <c r="H145" s="75"/>
      <c r="I145" s="74"/>
    </row>
    <row r="146" spans="1:9" ht="15">
      <c r="A146" s="7" t="s">
        <v>139</v>
      </c>
      <c r="B146" s="7" t="s">
        <v>106</v>
      </c>
      <c r="F146" s="10"/>
      <c r="G146" s="9"/>
      <c r="H146" s="75">
        <v>1500</v>
      </c>
      <c r="I146" s="74"/>
    </row>
    <row r="147" spans="1:9" ht="15">
      <c r="A147" s="7" t="s">
        <v>206</v>
      </c>
      <c r="B147" s="7" t="s">
        <v>30</v>
      </c>
      <c r="F147" s="10"/>
      <c r="G147" s="9"/>
      <c r="H147" s="75">
        <v>285</v>
      </c>
      <c r="I147" s="74"/>
    </row>
    <row r="148" spans="2:9" ht="15">
      <c r="B148" s="7" t="s">
        <v>101</v>
      </c>
      <c r="C148" s="7" t="s">
        <v>105</v>
      </c>
      <c r="F148" s="10"/>
      <c r="G148" s="9"/>
      <c r="H148" s="75"/>
      <c r="I148" s="74">
        <v>300</v>
      </c>
    </row>
    <row r="149" spans="1:9" ht="15">
      <c r="A149" s="14"/>
      <c r="B149" s="7" t="s">
        <v>102</v>
      </c>
      <c r="C149" s="14" t="s">
        <v>104</v>
      </c>
      <c r="D149" s="14"/>
      <c r="E149" s="14"/>
      <c r="F149" s="15"/>
      <c r="G149" s="9"/>
      <c r="H149" s="75"/>
      <c r="I149" s="74">
        <v>1485</v>
      </c>
    </row>
    <row r="150" spans="1:9" ht="15.75" thickBot="1">
      <c r="A150" s="7" t="s">
        <v>274</v>
      </c>
      <c r="F150" s="10"/>
      <c r="G150" s="9"/>
      <c r="H150" s="148">
        <f>SUM(H101:H149)</f>
        <v>81609.58</v>
      </c>
      <c r="I150" s="148">
        <f>SUM(I101:I149)</f>
        <v>81609.58000000002</v>
      </c>
    </row>
    <row r="151" spans="1:9" ht="16.5" thickBot="1" thickTop="1">
      <c r="A151" s="7" t="s">
        <v>275</v>
      </c>
      <c r="F151" s="10"/>
      <c r="G151" s="9"/>
      <c r="H151" s="163">
        <f>H150</f>
        <v>81609.58</v>
      </c>
      <c r="I151" s="163">
        <f>I150</f>
        <v>81609.58000000002</v>
      </c>
    </row>
    <row r="152" spans="1:9" ht="15.75" thickTop="1">
      <c r="A152" s="14"/>
      <c r="B152" s="64">
        <v>39782</v>
      </c>
      <c r="C152" s="14"/>
      <c r="D152" s="14"/>
      <c r="E152" s="14"/>
      <c r="F152" s="15"/>
      <c r="G152" s="9"/>
      <c r="H152" s="75"/>
      <c r="I152" s="74"/>
    </row>
    <row r="153" spans="1:9" ht="15">
      <c r="A153" s="7" t="s">
        <v>102</v>
      </c>
      <c r="B153" s="7" t="s">
        <v>104</v>
      </c>
      <c r="F153" s="10"/>
      <c r="G153" s="9"/>
      <c r="H153" s="75">
        <v>1485</v>
      </c>
      <c r="I153" s="74"/>
    </row>
    <row r="154" spans="1:9" ht="15">
      <c r="A154" s="6"/>
      <c r="B154" s="56" t="s">
        <v>55</v>
      </c>
      <c r="C154" s="6" t="s">
        <v>8</v>
      </c>
      <c r="D154" s="6"/>
      <c r="E154" s="6"/>
      <c r="F154" s="10"/>
      <c r="G154" s="9"/>
      <c r="H154" s="75"/>
      <c r="I154" s="74">
        <v>1485</v>
      </c>
    </row>
    <row r="155" spans="1:9" ht="15">
      <c r="A155" s="14"/>
      <c r="B155" s="64">
        <v>39782</v>
      </c>
      <c r="C155" s="14"/>
      <c r="D155" s="14"/>
      <c r="E155" s="14"/>
      <c r="F155" s="15"/>
      <c r="G155" s="9"/>
      <c r="H155" s="74"/>
      <c r="I155" s="74"/>
    </row>
    <row r="156" spans="1:10" ht="15">
      <c r="A156" s="7" t="s">
        <v>39</v>
      </c>
      <c r="B156" s="7" t="s">
        <v>52</v>
      </c>
      <c r="F156" s="10"/>
      <c r="G156" s="9"/>
      <c r="H156" s="107">
        <f>I109+I87+I27</f>
        <v>2138.5</v>
      </c>
      <c r="I156" s="74"/>
      <c r="J156" s="107"/>
    </row>
    <row r="157" spans="1:9" ht="15">
      <c r="A157" s="7" t="s">
        <v>40</v>
      </c>
      <c r="B157" s="6" t="s">
        <v>53</v>
      </c>
      <c r="C157" s="6"/>
      <c r="D157" s="6"/>
      <c r="E157" s="6"/>
      <c r="F157" s="10"/>
      <c r="G157" s="9"/>
      <c r="H157" s="74">
        <f>I110+I88+I28</f>
        <v>90.82</v>
      </c>
      <c r="I157" s="74"/>
    </row>
    <row r="158" spans="2:9" ht="15">
      <c r="B158" s="16" t="s">
        <v>119</v>
      </c>
      <c r="C158" s="7" t="s">
        <v>120</v>
      </c>
      <c r="F158" s="10"/>
      <c r="G158" s="9"/>
      <c r="H158" s="74"/>
      <c r="I158" s="74">
        <f>SUM(H156:H157)</f>
        <v>2229.32</v>
      </c>
    </row>
    <row r="159" spans="1:9" ht="15">
      <c r="A159" s="14"/>
      <c r="B159" s="5">
        <v>39782</v>
      </c>
      <c r="C159" s="14"/>
      <c r="D159" s="14"/>
      <c r="E159" s="14"/>
      <c r="F159" s="15"/>
      <c r="G159" s="9"/>
      <c r="H159" s="74"/>
      <c r="I159" s="74"/>
    </row>
    <row r="160" spans="1:9" ht="15">
      <c r="A160" s="16" t="s">
        <v>119</v>
      </c>
      <c r="B160" s="7" t="s">
        <v>120</v>
      </c>
      <c r="F160" s="4"/>
      <c r="G160" s="9"/>
      <c r="H160" s="75">
        <f>SUM(I161:I164)</f>
        <v>442.29999999999995</v>
      </c>
      <c r="I160" s="74"/>
    </row>
    <row r="161" spans="2:9" ht="15">
      <c r="B161" s="7" t="s">
        <v>70</v>
      </c>
      <c r="C161" s="7" t="s">
        <v>23</v>
      </c>
      <c r="F161" s="4"/>
      <c r="G161" s="9"/>
      <c r="H161" s="75"/>
      <c r="I161" s="74">
        <f>21.78+11.25</f>
        <v>33.03</v>
      </c>
    </row>
    <row r="162" spans="2:9" ht="15">
      <c r="B162" s="7" t="s">
        <v>71</v>
      </c>
      <c r="C162" s="7" t="s">
        <v>24</v>
      </c>
      <c r="F162" s="4"/>
      <c r="G162" s="9"/>
      <c r="H162" s="75"/>
      <c r="I162" s="74">
        <f>H8</f>
        <v>28.5</v>
      </c>
    </row>
    <row r="163" spans="2:9" ht="15">
      <c r="B163" s="7" t="s">
        <v>205</v>
      </c>
      <c r="C163" s="6" t="s">
        <v>207</v>
      </c>
      <c r="D163" s="6"/>
      <c r="F163" s="4"/>
      <c r="G163" s="9"/>
      <c r="H163" s="75"/>
      <c r="I163" s="74">
        <v>13.5</v>
      </c>
    </row>
    <row r="164" spans="1:9" ht="15">
      <c r="A164" s="6"/>
      <c r="B164" s="16" t="s">
        <v>206</v>
      </c>
      <c r="C164" s="6" t="s">
        <v>78</v>
      </c>
      <c r="D164" s="6"/>
      <c r="E164" s="6"/>
      <c r="F164" s="4"/>
      <c r="G164" s="9"/>
      <c r="H164" s="75"/>
      <c r="I164" s="74">
        <f>H147+H75+H71+H67+H36</f>
        <v>367.27</v>
      </c>
    </row>
    <row r="165" spans="1:9" ht="15">
      <c r="A165" s="14"/>
      <c r="B165" s="5">
        <v>39782</v>
      </c>
      <c r="C165" s="14"/>
      <c r="D165" s="14"/>
      <c r="E165" s="14"/>
      <c r="F165" s="15"/>
      <c r="G165" s="9"/>
      <c r="H165" s="75"/>
      <c r="I165" s="74"/>
    </row>
    <row r="166" spans="1:13" ht="15">
      <c r="A166" s="16" t="s">
        <v>119</v>
      </c>
      <c r="B166" s="7" t="s">
        <v>120</v>
      </c>
      <c r="F166" s="10"/>
      <c r="G166" s="9"/>
      <c r="H166" s="75">
        <f>SUM(I158-H160)</f>
        <v>1787.0200000000002</v>
      </c>
      <c r="I166" s="74"/>
      <c r="M166" s="80"/>
    </row>
    <row r="167" spans="1:9" ht="15">
      <c r="A167" s="14"/>
      <c r="B167" s="7" t="s">
        <v>55</v>
      </c>
      <c r="C167" s="14" t="s">
        <v>8</v>
      </c>
      <c r="D167" s="14"/>
      <c r="E167" s="14"/>
      <c r="F167" s="15"/>
      <c r="G167" s="9"/>
      <c r="H167" s="75"/>
      <c r="I167" s="74">
        <f>H166</f>
        <v>1787.0200000000002</v>
      </c>
    </row>
    <row r="168" spans="1:13" ht="15">
      <c r="A168" s="14"/>
      <c r="B168" s="5">
        <v>39782</v>
      </c>
      <c r="C168" s="14"/>
      <c r="D168" s="14"/>
      <c r="E168" s="14"/>
      <c r="F168" s="15"/>
      <c r="G168" s="9"/>
      <c r="H168" s="75"/>
      <c r="I168" s="74"/>
      <c r="M168" s="80"/>
    </row>
    <row r="169" spans="1:13" ht="15">
      <c r="A169" s="7" t="s">
        <v>92</v>
      </c>
      <c r="B169" s="7" t="s">
        <v>98</v>
      </c>
      <c r="C169" s="6"/>
      <c r="D169" s="82"/>
      <c r="E169" s="82"/>
      <c r="F169" s="86"/>
      <c r="G169" s="9"/>
      <c r="H169" s="74">
        <v>318.9</v>
      </c>
      <c r="I169" s="74"/>
      <c r="M169" s="80"/>
    </row>
    <row r="170" spans="2:13" ht="15">
      <c r="B170" s="7" t="s">
        <v>240</v>
      </c>
      <c r="C170" s="6" t="s">
        <v>241</v>
      </c>
      <c r="D170" s="82"/>
      <c r="E170" s="82"/>
      <c r="F170" s="85"/>
      <c r="G170" s="9"/>
      <c r="H170" s="75"/>
      <c r="I170" s="74">
        <v>318.9</v>
      </c>
      <c r="M170" s="80"/>
    </row>
    <row r="171" spans="1:13" ht="15">
      <c r="A171" s="14"/>
      <c r="B171" s="5">
        <v>39782</v>
      </c>
      <c r="C171" s="14"/>
      <c r="D171" s="14"/>
      <c r="E171" s="14"/>
      <c r="F171" s="15"/>
      <c r="G171" s="9"/>
      <c r="H171" s="75"/>
      <c r="I171" s="74"/>
      <c r="M171" s="80"/>
    </row>
    <row r="172" spans="1:13" ht="15">
      <c r="A172" s="7" t="s">
        <v>101</v>
      </c>
      <c r="B172" s="7" t="s">
        <v>105</v>
      </c>
      <c r="C172" s="6"/>
      <c r="D172" s="82"/>
      <c r="E172" s="82"/>
      <c r="F172" s="85"/>
      <c r="G172" s="9"/>
      <c r="H172" s="75">
        <v>300</v>
      </c>
      <c r="I172" s="74"/>
      <c r="M172" s="80"/>
    </row>
    <row r="173" spans="2:13" ht="15">
      <c r="B173" s="7" t="s">
        <v>242</v>
      </c>
      <c r="C173" s="6" t="s">
        <v>243</v>
      </c>
      <c r="D173" s="82"/>
      <c r="E173" s="82"/>
      <c r="F173" s="85"/>
      <c r="G173" s="9"/>
      <c r="H173" s="75"/>
      <c r="I173" s="75">
        <v>300</v>
      </c>
      <c r="M173" s="80"/>
    </row>
    <row r="174" spans="1:13" ht="15">
      <c r="A174" s="14"/>
      <c r="B174" s="5">
        <v>39782</v>
      </c>
      <c r="C174" s="14"/>
      <c r="D174" s="14"/>
      <c r="E174" s="14"/>
      <c r="F174" s="15"/>
      <c r="G174" s="9"/>
      <c r="H174" s="75"/>
      <c r="I174" s="75"/>
      <c r="M174" s="80"/>
    </row>
    <row r="175" spans="1:13" ht="15">
      <c r="A175" s="7" t="s">
        <v>240</v>
      </c>
      <c r="B175" s="6" t="s">
        <v>241</v>
      </c>
      <c r="C175" s="6"/>
      <c r="D175" s="82"/>
      <c r="E175" s="82"/>
      <c r="F175" s="85"/>
      <c r="G175" s="9"/>
      <c r="H175" s="75">
        <v>326.05</v>
      </c>
      <c r="I175" s="75"/>
      <c r="M175" s="80"/>
    </row>
    <row r="176" spans="1:13" ht="15">
      <c r="A176" s="7" t="s">
        <v>242</v>
      </c>
      <c r="B176" s="6" t="s">
        <v>243</v>
      </c>
      <c r="C176" s="6"/>
      <c r="D176" s="82"/>
      <c r="E176" s="82"/>
      <c r="F176" s="85"/>
      <c r="G176" s="9"/>
      <c r="H176" s="75">
        <f>I173</f>
        <v>300</v>
      </c>
      <c r="I176" s="75"/>
      <c r="M176" s="80"/>
    </row>
    <row r="177" spans="1:13" ht="15">
      <c r="A177" s="81"/>
      <c r="B177" s="7" t="s">
        <v>55</v>
      </c>
      <c r="C177" s="6" t="s">
        <v>8</v>
      </c>
      <c r="D177" s="81"/>
      <c r="E177" s="81"/>
      <c r="F177" s="85"/>
      <c r="G177" s="9"/>
      <c r="H177" s="75"/>
      <c r="I177" s="74">
        <f>H175+H176</f>
        <v>626.05</v>
      </c>
      <c r="M177" s="80"/>
    </row>
    <row r="178" spans="1:13" ht="15">
      <c r="A178" s="7" t="s">
        <v>271</v>
      </c>
      <c r="C178" s="6"/>
      <c r="D178" s="81"/>
      <c r="E178" s="81"/>
      <c r="F178" s="85"/>
      <c r="G178" s="9"/>
      <c r="H178" s="75"/>
      <c r="I178" s="75"/>
      <c r="M178" s="80"/>
    </row>
    <row r="179" spans="1:13" ht="15">
      <c r="A179" s="14"/>
      <c r="B179" s="5">
        <v>39782</v>
      </c>
      <c r="C179" s="14"/>
      <c r="D179" s="14"/>
      <c r="E179" s="14"/>
      <c r="F179" s="15"/>
      <c r="G179" s="9"/>
      <c r="H179" s="75"/>
      <c r="I179" s="75"/>
      <c r="M179" s="80"/>
    </row>
    <row r="180" spans="1:13" ht="15">
      <c r="A180" s="7" t="s">
        <v>112</v>
      </c>
      <c r="B180" s="7" t="s">
        <v>114</v>
      </c>
      <c r="F180" s="85"/>
      <c r="G180" s="9"/>
      <c r="H180" s="75">
        <v>1548.95</v>
      </c>
      <c r="I180" s="75"/>
      <c r="M180" s="80"/>
    </row>
    <row r="181" spans="1:13" ht="15">
      <c r="A181" s="7" t="s">
        <v>116</v>
      </c>
      <c r="B181" s="7" t="s">
        <v>115</v>
      </c>
      <c r="D181" s="81"/>
      <c r="E181" s="81"/>
      <c r="F181" s="85"/>
      <c r="G181" s="9"/>
      <c r="H181" s="75">
        <v>1000</v>
      </c>
      <c r="I181" s="75"/>
      <c r="M181" s="80"/>
    </row>
    <row r="182" spans="1:13" ht="15">
      <c r="A182" s="7" t="s">
        <v>117</v>
      </c>
      <c r="B182" s="7" t="s">
        <v>118</v>
      </c>
      <c r="E182" s="81"/>
      <c r="F182" s="85"/>
      <c r="G182" s="9"/>
      <c r="H182" s="75">
        <v>1000</v>
      </c>
      <c r="I182" s="75"/>
      <c r="M182" s="80"/>
    </row>
    <row r="183" spans="2:13" ht="15">
      <c r="B183" s="7" t="s">
        <v>55</v>
      </c>
      <c r="C183" s="6" t="s">
        <v>8</v>
      </c>
      <c r="F183" s="85"/>
      <c r="G183" s="9"/>
      <c r="H183" s="75"/>
      <c r="I183" s="75">
        <f>SUM(H180:H182)</f>
        <v>3548.95</v>
      </c>
      <c r="M183" s="80"/>
    </row>
    <row r="184" spans="1:13" ht="15">
      <c r="A184" s="7" t="s">
        <v>265</v>
      </c>
      <c r="C184" s="6"/>
      <c r="F184" s="85"/>
      <c r="G184" s="9"/>
      <c r="H184" s="75"/>
      <c r="I184" s="75"/>
      <c r="M184" s="80"/>
    </row>
    <row r="185" spans="1:13" ht="15">
      <c r="A185" s="14"/>
      <c r="B185" s="5">
        <v>39782</v>
      </c>
      <c r="C185" s="14"/>
      <c r="D185" s="14"/>
      <c r="E185" s="14"/>
      <c r="F185" s="84"/>
      <c r="G185" s="9"/>
      <c r="H185" s="75"/>
      <c r="I185" s="75"/>
      <c r="M185" s="80"/>
    </row>
    <row r="186" spans="1:13" ht="15">
      <c r="A186" s="7" t="s">
        <v>107</v>
      </c>
      <c r="B186" s="7" t="s">
        <v>137</v>
      </c>
      <c r="D186" s="81"/>
      <c r="E186" s="81"/>
      <c r="F186" s="85"/>
      <c r="G186" s="9"/>
      <c r="H186" s="75">
        <v>1202.21</v>
      </c>
      <c r="I186" s="75"/>
      <c r="M186" s="80"/>
    </row>
    <row r="187" spans="2:13" ht="15">
      <c r="B187" s="7" t="s">
        <v>55</v>
      </c>
      <c r="C187" s="7" t="s">
        <v>8</v>
      </c>
      <c r="D187" s="81"/>
      <c r="E187" s="81"/>
      <c r="F187" s="85"/>
      <c r="G187" s="9"/>
      <c r="H187" s="75"/>
      <c r="I187" s="75">
        <v>1202.21</v>
      </c>
      <c r="M187" s="80"/>
    </row>
    <row r="188" spans="1:13" ht="15">
      <c r="A188" s="7" t="s">
        <v>266</v>
      </c>
      <c r="D188" s="81"/>
      <c r="E188" s="81"/>
      <c r="F188" s="85"/>
      <c r="G188" s="9"/>
      <c r="H188" s="75"/>
      <c r="I188" s="75"/>
      <c r="M188" s="80"/>
    </row>
    <row r="189" spans="1:13" ht="15">
      <c r="A189" s="83"/>
      <c r="B189" s="5">
        <v>39782</v>
      </c>
      <c r="C189" s="83"/>
      <c r="D189" s="83"/>
      <c r="E189" s="83"/>
      <c r="F189" s="84"/>
      <c r="G189" s="9"/>
      <c r="H189" s="75"/>
      <c r="I189" s="75"/>
      <c r="M189" s="80"/>
    </row>
    <row r="190" spans="1:13" ht="15">
      <c r="A190" s="7" t="s">
        <v>108</v>
      </c>
      <c r="B190" s="7" t="s">
        <v>111</v>
      </c>
      <c r="D190" s="81"/>
      <c r="E190" s="81"/>
      <c r="F190" s="85"/>
      <c r="G190" s="9"/>
      <c r="H190" s="75">
        <v>57.71</v>
      </c>
      <c r="I190" s="75"/>
      <c r="M190" s="80"/>
    </row>
    <row r="191" spans="1:13" ht="15">
      <c r="A191" s="6"/>
      <c r="B191" s="7" t="s">
        <v>55</v>
      </c>
      <c r="C191" s="6" t="s">
        <v>8</v>
      </c>
      <c r="D191" s="82"/>
      <c r="E191" s="82"/>
      <c r="F191" s="85"/>
      <c r="G191" s="9"/>
      <c r="H191" s="75"/>
      <c r="I191" s="74">
        <v>57.71</v>
      </c>
      <c r="M191" s="80"/>
    </row>
    <row r="192" spans="1:13" ht="15">
      <c r="A192" s="7" t="s">
        <v>267</v>
      </c>
      <c r="C192" s="6"/>
      <c r="D192" s="81"/>
      <c r="E192" s="81"/>
      <c r="F192" s="85"/>
      <c r="G192" s="9"/>
      <c r="H192" s="75"/>
      <c r="I192" s="74"/>
      <c r="M192" s="80"/>
    </row>
    <row r="193" spans="1:13" ht="15">
      <c r="A193" s="14"/>
      <c r="B193" s="5">
        <v>39782</v>
      </c>
      <c r="C193" s="14"/>
      <c r="D193" s="14"/>
      <c r="E193" s="14"/>
      <c r="F193" s="15"/>
      <c r="G193" s="9"/>
      <c r="H193" s="75"/>
      <c r="I193" s="74"/>
      <c r="M193" s="80"/>
    </row>
    <row r="194" spans="1:13" ht="15">
      <c r="A194" s="7" t="s">
        <v>188</v>
      </c>
      <c r="B194" s="7" t="s">
        <v>189</v>
      </c>
      <c r="F194" s="10"/>
      <c r="G194" s="9"/>
      <c r="H194" s="75">
        <f>SUM(I195:I196)</f>
        <v>517</v>
      </c>
      <c r="I194" s="74"/>
      <c r="M194" s="80"/>
    </row>
    <row r="195" spans="2:13" ht="15">
      <c r="B195" s="6" t="s">
        <v>58</v>
      </c>
      <c r="C195" s="7" t="s">
        <v>22</v>
      </c>
      <c r="F195" s="10"/>
      <c r="G195" s="9"/>
      <c r="H195" s="75"/>
      <c r="I195" s="74">
        <f>125+242</f>
        <v>367</v>
      </c>
      <c r="M195" s="80"/>
    </row>
    <row r="196" spans="2:9" ht="15">
      <c r="B196" s="7" t="s">
        <v>75</v>
      </c>
      <c r="C196" s="7" t="s">
        <v>25</v>
      </c>
      <c r="F196" s="10"/>
      <c r="G196" s="9"/>
      <c r="H196" s="75"/>
      <c r="I196" s="74">
        <f>150</f>
        <v>150</v>
      </c>
    </row>
    <row r="197" spans="1:9" ht="15">
      <c r="A197" s="7" t="s">
        <v>190</v>
      </c>
      <c r="F197" s="10"/>
      <c r="G197" s="9"/>
      <c r="H197" s="75"/>
      <c r="I197" s="74"/>
    </row>
    <row r="198" spans="6:9" ht="15">
      <c r="F198" s="10"/>
      <c r="G198" s="9"/>
      <c r="H198" s="75"/>
      <c r="I198" s="74"/>
    </row>
    <row r="199" spans="1:9" ht="15">
      <c r="A199" s="14"/>
      <c r="C199" s="14"/>
      <c r="D199" s="14"/>
      <c r="E199" s="14"/>
      <c r="F199" s="15"/>
      <c r="G199" s="9"/>
      <c r="H199" s="140"/>
      <c r="I199" s="140"/>
    </row>
    <row r="200" spans="1:9" ht="15.75" thickBot="1">
      <c r="A200" s="7" t="s">
        <v>274</v>
      </c>
      <c r="F200" s="10"/>
      <c r="G200" s="9"/>
      <c r="H200" s="148">
        <f>SUM(H151:H200)</f>
        <v>94124.04000000002</v>
      </c>
      <c r="I200" s="148">
        <f>SUM(I151:I200)</f>
        <v>94124.04000000004</v>
      </c>
    </row>
    <row r="201" spans="1:9" ht="16.5" thickBot="1" thickTop="1">
      <c r="A201" s="7" t="s">
        <v>275</v>
      </c>
      <c r="F201" s="10"/>
      <c r="G201" s="9"/>
      <c r="H201" s="148">
        <f>H200</f>
        <v>94124.04000000002</v>
      </c>
      <c r="I201" s="148">
        <f>I200</f>
        <v>94124.04000000004</v>
      </c>
    </row>
    <row r="202" spans="1:9" ht="15.75" thickTop="1">
      <c r="A202" s="14"/>
      <c r="B202" s="5">
        <v>39782</v>
      </c>
      <c r="C202" s="14"/>
      <c r="D202" s="14"/>
      <c r="E202" s="14"/>
      <c r="F202" s="15"/>
      <c r="G202" s="9"/>
      <c r="H202" s="75"/>
      <c r="I202" s="74"/>
    </row>
    <row r="203" spans="1:9" ht="15">
      <c r="A203" s="7" t="s">
        <v>188</v>
      </c>
      <c r="B203" s="7" t="s">
        <v>189</v>
      </c>
      <c r="F203" s="10"/>
      <c r="G203" s="9"/>
      <c r="H203" s="75">
        <f>SUM(I204:I218)</f>
        <v>16327.67</v>
      </c>
      <c r="I203" s="74"/>
    </row>
    <row r="204" spans="2:9" ht="15">
      <c r="B204" s="7" t="s">
        <v>89</v>
      </c>
      <c r="C204" s="7" t="s">
        <v>93</v>
      </c>
      <c r="F204" s="10"/>
      <c r="G204" s="9"/>
      <c r="H204" s="75"/>
      <c r="I204" s="75">
        <v>8040.7</v>
      </c>
    </row>
    <row r="205" spans="2:9" ht="15">
      <c r="B205" s="7" t="s">
        <v>90</v>
      </c>
      <c r="C205" s="7" t="s">
        <v>94</v>
      </c>
      <c r="F205" s="10"/>
      <c r="G205" s="9"/>
      <c r="H205" s="75"/>
      <c r="I205" s="75">
        <v>2467.81</v>
      </c>
    </row>
    <row r="206" spans="2:9" ht="15">
      <c r="B206" s="7" t="s">
        <v>91</v>
      </c>
      <c r="C206" s="7" t="s">
        <v>95</v>
      </c>
      <c r="F206" s="10"/>
      <c r="G206" s="9"/>
      <c r="H206" s="75"/>
      <c r="I206" s="75">
        <v>91.16</v>
      </c>
    </row>
    <row r="207" spans="2:9" ht="15">
      <c r="B207" s="7" t="s">
        <v>139</v>
      </c>
      <c r="C207" s="7" t="s">
        <v>106</v>
      </c>
      <c r="F207" s="10"/>
      <c r="G207" s="9"/>
      <c r="H207" s="75"/>
      <c r="I207" s="75">
        <v>1500</v>
      </c>
    </row>
    <row r="208" spans="2:9" ht="15">
      <c r="B208" s="7" t="s">
        <v>81</v>
      </c>
      <c r="C208" s="7" t="s">
        <v>84</v>
      </c>
      <c r="F208" s="10"/>
      <c r="G208" s="9"/>
      <c r="H208" s="75"/>
      <c r="I208" s="75">
        <v>150</v>
      </c>
    </row>
    <row r="209" spans="2:9" ht="15">
      <c r="B209" s="7" t="s">
        <v>72</v>
      </c>
      <c r="C209" s="7" t="s">
        <v>16</v>
      </c>
      <c r="F209" s="10"/>
      <c r="G209" s="9"/>
      <c r="H209" s="75"/>
      <c r="I209" s="145">
        <v>3000</v>
      </c>
    </row>
    <row r="210" spans="2:9" ht="15">
      <c r="B210" s="7" t="s">
        <v>185</v>
      </c>
      <c r="C210" s="7" t="s">
        <v>129</v>
      </c>
      <c r="F210" s="10"/>
      <c r="G210" s="9"/>
      <c r="H210" s="75"/>
      <c r="I210" s="74">
        <v>220</v>
      </c>
    </row>
    <row r="211" spans="2:9" ht="15">
      <c r="B211" s="7" t="s">
        <v>85</v>
      </c>
      <c r="C211" s="56" t="s">
        <v>125</v>
      </c>
      <c r="F211" s="10"/>
      <c r="G211" s="9"/>
      <c r="H211" s="75"/>
      <c r="I211" s="74">
        <v>108</v>
      </c>
    </row>
    <row r="212" spans="2:9" ht="15">
      <c r="B212" s="7" t="s">
        <v>73</v>
      </c>
      <c r="C212" s="7" t="s">
        <v>86</v>
      </c>
      <c r="F212" s="10"/>
      <c r="G212" s="9"/>
      <c r="H212" s="75"/>
      <c r="I212" s="74">
        <v>25</v>
      </c>
    </row>
    <row r="213" spans="2:9" ht="15">
      <c r="B213" s="7" t="s">
        <v>126</v>
      </c>
      <c r="C213" s="7" t="s">
        <v>212</v>
      </c>
      <c r="F213" s="10"/>
      <c r="G213" s="9"/>
      <c r="H213" s="75"/>
      <c r="I213" s="74">
        <v>50</v>
      </c>
    </row>
    <row r="214" spans="2:9" ht="15">
      <c r="B214" s="7" t="s">
        <v>150</v>
      </c>
      <c r="C214" s="7" t="s">
        <v>176</v>
      </c>
      <c r="F214" s="10"/>
      <c r="G214" s="9"/>
      <c r="H214" s="75"/>
      <c r="I214" s="74">
        <v>212</v>
      </c>
    </row>
    <row r="215" spans="2:9" ht="15">
      <c r="B215" s="7" t="s">
        <v>167</v>
      </c>
      <c r="C215" s="7" t="s">
        <v>208</v>
      </c>
      <c r="F215" s="10"/>
      <c r="G215" s="9"/>
      <c r="H215" s="75"/>
      <c r="I215" s="74">
        <v>55</v>
      </c>
    </row>
    <row r="216" spans="2:9" ht="15">
      <c r="B216" s="7" t="s">
        <v>177</v>
      </c>
      <c r="C216" s="7" t="s">
        <v>178</v>
      </c>
      <c r="F216" s="10"/>
      <c r="G216" s="9"/>
      <c r="H216" s="75"/>
      <c r="I216" s="74">
        <v>100</v>
      </c>
    </row>
    <row r="217" spans="2:9" ht="15">
      <c r="B217" s="7" t="s">
        <v>27</v>
      </c>
      <c r="C217" s="7" t="s">
        <v>29</v>
      </c>
      <c r="F217" s="10"/>
      <c r="G217" s="9"/>
      <c r="H217" s="75"/>
      <c r="I217" s="75">
        <v>58</v>
      </c>
    </row>
    <row r="218" spans="2:9" ht="15">
      <c r="B218" s="7" t="s">
        <v>174</v>
      </c>
      <c r="C218" s="56" t="s">
        <v>175</v>
      </c>
      <c r="F218" s="10"/>
      <c r="G218" s="9"/>
      <c r="H218" s="75"/>
      <c r="I218" s="75">
        <v>250</v>
      </c>
    </row>
    <row r="219" spans="1:9" ht="15">
      <c r="A219" s="14"/>
      <c r="B219" s="5">
        <v>39782</v>
      </c>
      <c r="C219" s="14"/>
      <c r="D219" s="14"/>
      <c r="E219" s="14"/>
      <c r="F219" s="15"/>
      <c r="G219" s="9"/>
      <c r="H219" s="75"/>
      <c r="I219" s="74"/>
    </row>
    <row r="220" spans="1:9" ht="15">
      <c r="A220" s="7" t="s">
        <v>33</v>
      </c>
      <c r="B220" s="7" t="s">
        <v>43</v>
      </c>
      <c r="F220" s="10"/>
      <c r="G220" s="9"/>
      <c r="H220" s="75">
        <f>I104+I79+I19</f>
        <v>22162.949999999997</v>
      </c>
      <c r="I220" s="74"/>
    </row>
    <row r="221" spans="1:10" ht="15">
      <c r="A221" s="7" t="s">
        <v>45</v>
      </c>
      <c r="B221" s="7" t="s">
        <v>44</v>
      </c>
      <c r="F221" s="10"/>
      <c r="G221" s="9"/>
      <c r="H221" s="75">
        <f>I105+I80+I20</f>
        <v>384.29999999999995</v>
      </c>
      <c r="I221" s="74"/>
      <c r="J221" s="107"/>
    </row>
    <row r="222" spans="1:9" ht="15">
      <c r="A222" s="7" t="s">
        <v>34</v>
      </c>
      <c r="B222" s="7" t="s">
        <v>46</v>
      </c>
      <c r="F222" s="10"/>
      <c r="G222" s="9"/>
      <c r="H222" s="75">
        <f>7.33+4.28</f>
        <v>11.61</v>
      </c>
      <c r="I222" s="74"/>
    </row>
    <row r="223" spans="1:9" ht="15">
      <c r="A223" s="7" t="s">
        <v>41</v>
      </c>
      <c r="B223" s="7" t="s">
        <v>51</v>
      </c>
      <c r="F223" s="10"/>
      <c r="G223" s="9"/>
      <c r="H223" s="75">
        <f>I82+I22</f>
        <v>19.72</v>
      </c>
      <c r="I223" s="74"/>
    </row>
    <row r="224" spans="1:9" ht="15">
      <c r="A224" s="7" t="s">
        <v>35</v>
      </c>
      <c r="B224" s="7" t="s">
        <v>47</v>
      </c>
      <c r="F224" s="10"/>
      <c r="G224" s="9"/>
      <c r="H224" s="75">
        <f>I106+I83+I23</f>
        <v>750.54</v>
      </c>
      <c r="I224" s="74"/>
    </row>
    <row r="225" spans="1:9" ht="15">
      <c r="A225" s="7" t="s">
        <v>36</v>
      </c>
      <c r="B225" s="7" t="s">
        <v>48</v>
      </c>
      <c r="F225" s="10"/>
      <c r="G225" s="9"/>
      <c r="H225" s="75">
        <f>I84+I24</f>
        <v>247.10999999999999</v>
      </c>
      <c r="I225" s="75"/>
    </row>
    <row r="226" spans="1:9" ht="15">
      <c r="A226" s="7" t="s">
        <v>134</v>
      </c>
      <c r="B226" s="7" t="s">
        <v>192</v>
      </c>
      <c r="F226" s="10"/>
      <c r="G226" s="9"/>
      <c r="H226" s="75">
        <f>I107</f>
        <v>159.66</v>
      </c>
      <c r="I226" s="75"/>
    </row>
    <row r="227" spans="2:9" ht="15">
      <c r="B227" s="7" t="s">
        <v>188</v>
      </c>
      <c r="C227" s="7" t="s">
        <v>189</v>
      </c>
      <c r="F227" s="10"/>
      <c r="G227" s="9"/>
      <c r="H227" s="75"/>
      <c r="I227" s="75">
        <f>SUM(H220:H226)</f>
        <v>23735.89</v>
      </c>
    </row>
    <row r="228" spans="1:9" ht="15">
      <c r="A228" s="14"/>
      <c r="B228" s="5">
        <v>39782</v>
      </c>
      <c r="C228" s="14"/>
      <c r="D228" s="14"/>
      <c r="E228" s="14"/>
      <c r="F228" s="15"/>
      <c r="G228" s="9"/>
      <c r="H228" s="75"/>
      <c r="I228" s="75"/>
    </row>
    <row r="229" spans="1:9" ht="15">
      <c r="A229" s="7" t="s">
        <v>188</v>
      </c>
      <c r="B229" s="7" t="s">
        <v>189</v>
      </c>
      <c r="F229" s="10"/>
      <c r="G229" s="9"/>
      <c r="H229" s="75">
        <f>I227-H203-H194</f>
        <v>6891.219999999999</v>
      </c>
      <c r="I229" s="75"/>
    </row>
    <row r="230" spans="2:9" ht="15">
      <c r="B230" s="7" t="s">
        <v>193</v>
      </c>
      <c r="C230" s="7" t="s">
        <v>194</v>
      </c>
      <c r="F230" s="10"/>
      <c r="G230" s="9"/>
      <c r="H230" s="75"/>
      <c r="I230" s="75">
        <v>6891.22</v>
      </c>
    </row>
    <row r="231" spans="1:9" ht="15">
      <c r="A231" s="14"/>
      <c r="B231" s="5">
        <v>39782</v>
      </c>
      <c r="C231" s="14"/>
      <c r="D231" s="14"/>
      <c r="E231" s="14"/>
      <c r="F231" s="15"/>
      <c r="G231" s="9"/>
      <c r="H231" s="75"/>
      <c r="I231" s="75"/>
    </row>
    <row r="232" spans="1:9" ht="15">
      <c r="A232" s="7" t="s">
        <v>234</v>
      </c>
      <c r="B232" s="7" t="s">
        <v>235</v>
      </c>
      <c r="F232" s="10"/>
      <c r="G232" s="9"/>
      <c r="H232" s="75">
        <f>'[1]ΦΥΛΛΟ ΜΕΡΙΣΜΟΥ!!!'!$D$47+'[1]ΦΥΛΛΟ ΜΕΡΙΣΜΟΥ!!!'!$E$47</f>
        <v>13878.5195</v>
      </c>
      <c r="I232" s="75"/>
    </row>
    <row r="233" spans="1:9" ht="15">
      <c r="A233" s="7" t="s">
        <v>195</v>
      </c>
      <c r="B233" s="7" t="s">
        <v>236</v>
      </c>
      <c r="F233" s="10"/>
      <c r="G233" s="9"/>
      <c r="H233" s="75">
        <f>'[1]ΦΥΛΛΟ ΜΕΡΙΣΜΟΥ!!!'!$F$47</f>
        <v>2449.1504999999997</v>
      </c>
      <c r="I233" s="75"/>
    </row>
    <row r="234" spans="2:9" ht="15">
      <c r="B234" s="7" t="s">
        <v>193</v>
      </c>
      <c r="C234" s="7" t="s">
        <v>194</v>
      </c>
      <c r="F234" s="10"/>
      <c r="G234" s="9"/>
      <c r="H234" s="75"/>
      <c r="I234" s="75">
        <f>SUM(H232:H233)</f>
        <v>16327.67</v>
      </c>
    </row>
    <row r="235" spans="1:9" ht="15">
      <c r="A235" s="7" t="s">
        <v>196</v>
      </c>
      <c r="G235" s="28"/>
      <c r="H235" s="75"/>
      <c r="I235" s="75"/>
    </row>
    <row r="236" spans="1:9" ht="15">
      <c r="A236" s="14"/>
      <c r="B236" s="5">
        <v>39782</v>
      </c>
      <c r="C236" s="14"/>
      <c r="D236" s="14"/>
      <c r="E236" s="14"/>
      <c r="F236" s="15"/>
      <c r="G236" s="9"/>
      <c r="H236" s="75"/>
      <c r="I236" s="75"/>
    </row>
    <row r="237" spans="1:9" ht="15">
      <c r="A237" s="7" t="s">
        <v>193</v>
      </c>
      <c r="B237" s="7" t="s">
        <v>194</v>
      </c>
      <c r="G237" s="28"/>
      <c r="H237" s="75">
        <f>I234+I230</f>
        <v>23218.89</v>
      </c>
      <c r="I237" s="75"/>
    </row>
    <row r="238" spans="2:9" ht="15">
      <c r="B238" s="7" t="s">
        <v>197</v>
      </c>
      <c r="C238" s="7" t="s">
        <v>198</v>
      </c>
      <c r="G238" s="28"/>
      <c r="H238" s="75"/>
      <c r="I238" s="75">
        <v>23218.89</v>
      </c>
    </row>
    <row r="239" spans="1:9" ht="15">
      <c r="A239" s="14"/>
      <c r="B239" s="5">
        <v>39782</v>
      </c>
      <c r="C239" s="14"/>
      <c r="D239" s="14"/>
      <c r="E239" s="14"/>
      <c r="F239" s="15"/>
      <c r="G239" s="9"/>
      <c r="H239" s="75"/>
      <c r="I239" s="75"/>
    </row>
    <row r="240" spans="1:9" ht="15">
      <c r="A240" s="7" t="s">
        <v>238</v>
      </c>
      <c r="B240" s="7" t="s">
        <v>235</v>
      </c>
      <c r="G240" s="28"/>
      <c r="H240" s="75">
        <f>'[1]ΦΥΛΛΟ ΜΕΡΙΣΜΟΥ!!!'!$D$47+'[1]ΦΥΛΛΟ ΜΕΡΙΣΜΟΥ!!!'!$E$47</f>
        <v>13878.5195</v>
      </c>
      <c r="I240" s="75"/>
    </row>
    <row r="241" spans="1:9" ht="15">
      <c r="A241" s="7" t="s">
        <v>239</v>
      </c>
      <c r="B241" s="7" t="s">
        <v>236</v>
      </c>
      <c r="G241" s="28"/>
      <c r="H241" s="75">
        <f>'[1]ΦΥΛΛΟ ΜΕΡΙΣΜΟΥ!!!'!$F$47</f>
        <v>2449.1504999999997</v>
      </c>
      <c r="I241" s="75"/>
    </row>
    <row r="242" spans="2:9" ht="15">
      <c r="B242" s="7" t="s">
        <v>234</v>
      </c>
      <c r="C242" s="7" t="s">
        <v>235</v>
      </c>
      <c r="G242" s="28"/>
      <c r="H242" s="74"/>
      <c r="I242" s="75">
        <f>'[1]ΦΥΛΛΟ ΜΕΡΙΣΜΟΥ!!!'!$D$47+'[1]ΦΥΛΛΟ ΜΕΡΙΣΜΟΥ!!!'!$E$47</f>
        <v>13878.5195</v>
      </c>
    </row>
    <row r="243" spans="2:9" ht="15">
      <c r="B243" s="7" t="s">
        <v>195</v>
      </c>
      <c r="C243" s="7" t="s">
        <v>236</v>
      </c>
      <c r="G243" s="28"/>
      <c r="H243" s="75"/>
      <c r="I243" s="75">
        <f>'[1]ΦΥΛΛΟ ΜΕΡΙΣΜΟΥ!!!'!$F$47</f>
        <v>2449.1504999999997</v>
      </c>
    </row>
    <row r="244" spans="1:9" ht="15">
      <c r="A244" s="14"/>
      <c r="B244" s="5">
        <v>39782</v>
      </c>
      <c r="C244" s="14"/>
      <c r="D244" s="14"/>
      <c r="E244" s="14"/>
      <c r="F244" s="15"/>
      <c r="G244" s="9"/>
      <c r="H244" s="75"/>
      <c r="I244" s="75"/>
    </row>
    <row r="245" spans="1:9" ht="15">
      <c r="A245" s="7" t="s">
        <v>197</v>
      </c>
      <c r="B245" s="7" t="s">
        <v>198</v>
      </c>
      <c r="F245" s="10"/>
      <c r="G245" s="9"/>
      <c r="H245" s="75">
        <v>23218.89</v>
      </c>
      <c r="I245" s="75"/>
    </row>
    <row r="246" spans="2:9" ht="15">
      <c r="B246" s="7" t="s">
        <v>238</v>
      </c>
      <c r="C246" s="7" t="s">
        <v>235</v>
      </c>
      <c r="F246" s="10"/>
      <c r="G246" s="9"/>
      <c r="H246" s="75"/>
      <c r="I246" s="75">
        <f>'[1]ΦΥΛΛΟ ΜΕΡΙΣΜΟΥ!!!'!$D$47+'[1]ΦΥΛΛΟ ΜΕΡΙΣΜΟΥ!!!'!$E$47</f>
        <v>13878.5195</v>
      </c>
    </row>
    <row r="247" spans="2:9" ht="15">
      <c r="B247" s="7" t="s">
        <v>239</v>
      </c>
      <c r="C247" s="7" t="s">
        <v>236</v>
      </c>
      <c r="F247" s="10"/>
      <c r="G247" s="9"/>
      <c r="H247" s="75"/>
      <c r="I247" s="75">
        <f>'[1]ΦΥΛΛΟ ΜΕΡΙΣΜΟΥ!!!'!$F$47</f>
        <v>2449.1504999999997</v>
      </c>
    </row>
    <row r="248" spans="2:9" ht="15">
      <c r="B248" s="7" t="s">
        <v>200</v>
      </c>
      <c r="C248" s="7" t="s">
        <v>209</v>
      </c>
      <c r="F248" s="10"/>
      <c r="G248" s="9"/>
      <c r="H248" s="75"/>
      <c r="I248" s="75">
        <f>H245-I246-I247</f>
        <v>6891.219999999999</v>
      </c>
    </row>
    <row r="249" spans="1:9" ht="15">
      <c r="A249" s="14"/>
      <c r="C249" s="14"/>
      <c r="D249" s="14"/>
      <c r="E249" s="14"/>
      <c r="F249" s="15"/>
      <c r="G249" s="9"/>
      <c r="H249" s="75"/>
      <c r="I249" s="75"/>
    </row>
    <row r="250" spans="1:9" ht="15.75" thickBot="1">
      <c r="A250" s="7" t="s">
        <v>274</v>
      </c>
      <c r="F250" s="10"/>
      <c r="G250" s="9"/>
      <c r="H250" s="148">
        <f>SUM(H201:H249)</f>
        <v>220171.94</v>
      </c>
      <c r="I250" s="160">
        <f>SUM(I201:I249)</f>
        <v>220171.94000000003</v>
      </c>
    </row>
    <row r="251" spans="6:9" ht="15.75" thickTop="1">
      <c r="F251" s="10"/>
      <c r="G251" s="6"/>
      <c r="H251" s="139"/>
      <c r="I251" s="139"/>
    </row>
    <row r="252" spans="1:9" ht="15.75" thickBot="1">
      <c r="A252" s="7" t="s">
        <v>275</v>
      </c>
      <c r="F252" s="10"/>
      <c r="G252" s="9"/>
      <c r="H252" s="148">
        <f>H250</f>
        <v>220171.94</v>
      </c>
      <c r="I252" s="148">
        <f>I250</f>
        <v>220171.94000000003</v>
      </c>
    </row>
    <row r="253" spans="1:9" ht="15.75" thickTop="1">
      <c r="A253" s="14"/>
      <c r="B253" s="5">
        <v>39782</v>
      </c>
      <c r="C253" s="14"/>
      <c r="D253" s="14"/>
      <c r="E253" s="14"/>
      <c r="F253" s="15"/>
      <c r="G253" s="9"/>
      <c r="H253" s="75"/>
      <c r="I253" s="75"/>
    </row>
    <row r="254" spans="1:9" ht="15">
      <c r="A254" s="7" t="s">
        <v>200</v>
      </c>
      <c r="B254" s="7" t="s">
        <v>209</v>
      </c>
      <c r="F254" s="10"/>
      <c r="G254" s="9"/>
      <c r="H254" s="75">
        <v>6891.22</v>
      </c>
      <c r="I254" s="75"/>
    </row>
    <row r="255" spans="2:9" ht="15">
      <c r="B255" s="11" t="s">
        <v>203</v>
      </c>
      <c r="F255" s="10"/>
      <c r="G255" s="9"/>
      <c r="H255" s="75"/>
      <c r="I255" s="75"/>
    </row>
    <row r="256" spans="1:9" ht="15">
      <c r="A256" s="14"/>
      <c r="B256" s="14" t="s">
        <v>202</v>
      </c>
      <c r="C256" s="14" t="s">
        <v>210</v>
      </c>
      <c r="D256" s="14"/>
      <c r="E256" s="14"/>
      <c r="F256" s="15"/>
      <c r="G256" s="9"/>
      <c r="H256" s="75"/>
      <c r="I256" s="75">
        <v>6891.22</v>
      </c>
    </row>
    <row r="257" spans="3:9" ht="15">
      <c r="C257" s="6"/>
      <c r="F257" s="10"/>
      <c r="G257" s="9"/>
      <c r="H257" s="74"/>
      <c r="I257" s="75"/>
    </row>
    <row r="258" spans="1:9" ht="15.75" thickBot="1">
      <c r="A258" s="156"/>
      <c r="B258" s="156"/>
      <c r="C258" s="156"/>
      <c r="D258" s="156"/>
      <c r="E258" s="156"/>
      <c r="F258" s="171"/>
      <c r="G258" s="157"/>
      <c r="H258" s="150">
        <f>SUM(H252:H257)</f>
        <v>227063.16</v>
      </c>
      <c r="I258" s="148">
        <f>SUM(I252:I257)</f>
        <v>227063.16000000003</v>
      </c>
    </row>
    <row r="259" spans="6:9" ht="15">
      <c r="F259" s="6"/>
      <c r="H259" s="139"/>
      <c r="I259" s="139"/>
    </row>
    <row r="260" spans="5:9" ht="15">
      <c r="E260" s="6"/>
      <c r="F260" s="6"/>
      <c r="G260" s="6"/>
      <c r="H260" s="139"/>
      <c r="I260" s="139"/>
    </row>
    <row r="261" spans="5:9" ht="15">
      <c r="E261" s="6"/>
      <c r="F261" s="6"/>
      <c r="G261" s="6"/>
      <c r="H261" s="139"/>
      <c r="I261" s="139"/>
    </row>
    <row r="262" spans="5:9" ht="15">
      <c r="E262" s="6"/>
      <c r="F262" s="6"/>
      <c r="G262" s="6"/>
      <c r="H262" s="139"/>
      <c r="I262" s="139"/>
    </row>
    <row r="263" spans="5:9" ht="15">
      <c r="E263" s="6"/>
      <c r="F263" s="6"/>
      <c r="G263" s="6"/>
      <c r="H263" s="139"/>
      <c r="I263" s="139"/>
    </row>
    <row r="264" spans="5:9" ht="15">
      <c r="E264" s="6"/>
      <c r="F264" s="6"/>
      <c r="G264" s="6"/>
      <c r="H264" s="139"/>
      <c r="I264" s="139"/>
    </row>
    <row r="265" spans="5:9" ht="15">
      <c r="E265" s="6"/>
      <c r="F265" s="6"/>
      <c r="G265" s="6"/>
      <c r="H265" s="139"/>
      <c r="I265" s="139"/>
    </row>
    <row r="266" spans="5:9" ht="15">
      <c r="E266" s="6"/>
      <c r="F266" s="6"/>
      <c r="G266" s="6"/>
      <c r="H266" s="139"/>
      <c r="I266" s="139"/>
    </row>
    <row r="267" spans="5:9" ht="15">
      <c r="E267" s="6"/>
      <c r="F267" s="6"/>
      <c r="G267" s="6"/>
      <c r="H267" s="139"/>
      <c r="I267" s="139"/>
    </row>
    <row r="268" spans="5:9" ht="15">
      <c r="E268" s="6"/>
      <c r="F268" s="6"/>
      <c r="G268" s="6"/>
      <c r="H268" s="139"/>
      <c r="I268" s="139"/>
    </row>
    <row r="269" spans="5:9" ht="15">
      <c r="E269" s="6"/>
      <c r="F269" s="6"/>
      <c r="G269" s="6"/>
      <c r="H269" s="139"/>
      <c r="I269" s="139"/>
    </row>
    <row r="270" ht="15">
      <c r="I270" s="139"/>
    </row>
    <row r="271" ht="15">
      <c r="I271" s="139"/>
    </row>
    <row r="272" ht="15">
      <c r="I272" s="139"/>
    </row>
    <row r="273" ht="15">
      <c r="I273" s="139"/>
    </row>
    <row r="274" ht="15">
      <c r="I274" s="139"/>
    </row>
    <row r="275" ht="15">
      <c r="I275" s="139"/>
    </row>
    <row r="276" ht="15">
      <c r="I276" s="139"/>
    </row>
    <row r="277" ht="15">
      <c r="I277" s="139"/>
    </row>
    <row r="278" ht="15">
      <c r="I278" s="139"/>
    </row>
    <row r="279" ht="15">
      <c r="I279" s="139"/>
    </row>
    <row r="280" ht="15">
      <c r="I280" s="139"/>
    </row>
    <row r="281" ht="15">
      <c r="I281" s="139"/>
    </row>
    <row r="282" ht="15">
      <c r="I282" s="139"/>
    </row>
    <row r="283" ht="15">
      <c r="I283" s="139"/>
    </row>
    <row r="284" ht="15">
      <c r="I284" s="139"/>
    </row>
    <row r="285" ht="15">
      <c r="I285" s="139"/>
    </row>
    <row r="286" ht="15">
      <c r="I286" s="139"/>
    </row>
    <row r="287" ht="15">
      <c r="I287" s="139"/>
    </row>
    <row r="288" ht="15">
      <c r="I288" s="139"/>
    </row>
    <row r="289" ht="15">
      <c r="I289" s="139"/>
    </row>
    <row r="290" ht="15">
      <c r="I290" s="139"/>
    </row>
    <row r="291" ht="15">
      <c r="I291" s="139"/>
    </row>
    <row r="292" ht="15">
      <c r="I292" s="139"/>
    </row>
    <row r="293" ht="15">
      <c r="I293" s="139"/>
    </row>
    <row r="294" ht="15">
      <c r="I294" s="139"/>
    </row>
    <row r="295" ht="15">
      <c r="I295" s="139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rstPageNumber="83" useFirstPageNumber="1" orientation="portrait" paperSize="9" r:id="rId1"/>
  <headerFooter differentFirst="1">
    <oddFooter>&amp;C&amp;P</oddFooter>
    <firstFooter>&amp;C83</firstFooter>
  </headerFooter>
  <ignoredErrors>
    <ignoredError sqref="H22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397"/>
  <sheetViews>
    <sheetView tabSelected="1" view="pageLayout" workbookViewId="0" topLeftCell="A82">
      <selection activeCell="E48" sqref="E48"/>
    </sheetView>
  </sheetViews>
  <sheetFormatPr defaultColWidth="9.140625" defaultRowHeight="12.75"/>
  <cols>
    <col min="1" max="1" width="10.421875" style="0" customWidth="1"/>
    <col min="2" max="2" width="10.57421875" style="0" customWidth="1"/>
    <col min="3" max="3" width="10.421875" style="0" customWidth="1"/>
    <col min="6" max="6" width="10.28125" style="0" customWidth="1"/>
    <col min="7" max="7" width="6.8515625" style="0" customWidth="1"/>
    <col min="8" max="9" width="10.140625" style="136" bestFit="1" customWidth="1"/>
  </cols>
  <sheetData>
    <row r="1" spans="1:4" ht="15.75">
      <c r="A1" s="177" t="s">
        <v>153</v>
      </c>
      <c r="B1" s="177"/>
      <c r="C1" s="177"/>
      <c r="D1" s="177"/>
    </row>
    <row r="2" spans="1:9" ht="12.75">
      <c r="A2" s="1"/>
      <c r="B2" s="5">
        <v>39783</v>
      </c>
      <c r="C2" s="1"/>
      <c r="D2" s="1"/>
      <c r="E2" s="1"/>
      <c r="F2" s="1"/>
      <c r="H2" s="170" t="s">
        <v>3</v>
      </c>
      <c r="I2" s="170" t="s">
        <v>4</v>
      </c>
    </row>
    <row r="3" spans="1:9" ht="15">
      <c r="A3" s="7" t="s">
        <v>32</v>
      </c>
      <c r="B3" s="7" t="s">
        <v>42</v>
      </c>
      <c r="C3" s="7"/>
      <c r="D3" s="7"/>
      <c r="E3" s="7"/>
      <c r="F3" s="10"/>
      <c r="G3" s="28"/>
      <c r="H3" s="75">
        <f>SUM(I4:I15)</f>
        <v>10353.120000000003</v>
      </c>
      <c r="I3" s="74"/>
    </row>
    <row r="4" spans="1:9" ht="15">
      <c r="A4" s="7"/>
      <c r="B4" s="7" t="s">
        <v>33</v>
      </c>
      <c r="C4" s="7" t="s">
        <v>43</v>
      </c>
      <c r="D4" s="7"/>
      <c r="E4" s="7"/>
      <c r="F4" s="10"/>
      <c r="G4" s="28"/>
      <c r="H4" s="75"/>
      <c r="I4" s="74">
        <f>4367.27+3493.5</f>
        <v>7860.77</v>
      </c>
    </row>
    <row r="5" spans="1:9" ht="15">
      <c r="A5" s="7"/>
      <c r="B5" s="7" t="s">
        <v>132</v>
      </c>
      <c r="C5" s="7" t="s">
        <v>133</v>
      </c>
      <c r="D5" s="7"/>
      <c r="E5" s="7"/>
      <c r="F5" s="10"/>
      <c r="G5" s="28"/>
      <c r="H5" s="75"/>
      <c r="I5" s="74">
        <f>477.6+437.15</f>
        <v>914.75</v>
      </c>
    </row>
    <row r="6" spans="1:9" ht="15">
      <c r="A6" s="7"/>
      <c r="B6" s="7" t="s">
        <v>45</v>
      </c>
      <c r="C6" s="7" t="s">
        <v>44</v>
      </c>
      <c r="D6" s="7"/>
      <c r="E6" s="7"/>
      <c r="F6" s="10"/>
      <c r="G6" s="28"/>
      <c r="H6" s="75"/>
      <c r="I6" s="74">
        <f>10.07+19.47</f>
        <v>29.54</v>
      </c>
    </row>
    <row r="7" spans="1:9" ht="15">
      <c r="A7" s="7"/>
      <c r="B7" s="7" t="s">
        <v>34</v>
      </c>
      <c r="C7" s="7" t="s">
        <v>46</v>
      </c>
      <c r="D7" s="7"/>
      <c r="E7" s="7"/>
      <c r="F7" s="10"/>
      <c r="G7" s="28"/>
      <c r="H7" s="75"/>
      <c r="I7" s="74">
        <v>26.47</v>
      </c>
    </row>
    <row r="8" spans="1:9" ht="15">
      <c r="A8" s="7"/>
      <c r="B8" s="7" t="s">
        <v>41</v>
      </c>
      <c r="C8" s="7" t="s">
        <v>51</v>
      </c>
      <c r="D8" s="7"/>
      <c r="E8" s="7"/>
      <c r="F8" s="10"/>
      <c r="G8" s="28"/>
      <c r="H8" s="75"/>
      <c r="I8" s="74">
        <f>0.98+1.96</f>
        <v>2.94</v>
      </c>
    </row>
    <row r="9" spans="1:10" ht="15">
      <c r="A9" s="7"/>
      <c r="B9" s="7" t="s">
        <v>35</v>
      </c>
      <c r="C9" s="7" t="s">
        <v>47</v>
      </c>
      <c r="D9" s="7"/>
      <c r="E9" s="7"/>
      <c r="F9" s="10"/>
      <c r="G9" s="28"/>
      <c r="H9" s="75"/>
      <c r="I9" s="74">
        <f>110.53+78.16</f>
        <v>188.69</v>
      </c>
      <c r="J9" s="136"/>
    </row>
    <row r="10" spans="1:10" ht="15">
      <c r="A10" s="7"/>
      <c r="B10" s="7" t="s">
        <v>36</v>
      </c>
      <c r="C10" s="7" t="s">
        <v>48</v>
      </c>
      <c r="D10" s="7"/>
      <c r="E10" s="7"/>
      <c r="F10" s="10"/>
      <c r="G10" s="28"/>
      <c r="H10" s="75"/>
      <c r="I10" s="74">
        <f>45.3+57.25</f>
        <v>102.55</v>
      </c>
      <c r="J10" s="136"/>
    </row>
    <row r="11" spans="1:9" ht="15">
      <c r="A11" s="7"/>
      <c r="B11" s="7" t="s">
        <v>134</v>
      </c>
      <c r="C11" s="7" t="s">
        <v>135</v>
      </c>
      <c r="D11" s="7"/>
      <c r="E11" s="7"/>
      <c r="F11" s="10"/>
      <c r="G11" s="28"/>
      <c r="H11" s="75"/>
      <c r="I11" s="74">
        <f>57.67+102.64</f>
        <v>160.31</v>
      </c>
    </row>
    <row r="12" spans="1:10" ht="15">
      <c r="A12" s="7"/>
      <c r="B12" s="7" t="s">
        <v>37</v>
      </c>
      <c r="C12" s="7" t="s">
        <v>49</v>
      </c>
      <c r="D12" s="7"/>
      <c r="E12" s="7"/>
      <c r="F12" s="10"/>
      <c r="G12" s="28"/>
      <c r="H12" s="75"/>
      <c r="I12" s="74">
        <f>99.27+81.35</f>
        <v>180.62</v>
      </c>
      <c r="J12" s="136"/>
    </row>
    <row r="13" spans="1:9" ht="15">
      <c r="A13" s="7"/>
      <c r="B13" s="7" t="s">
        <v>38</v>
      </c>
      <c r="C13" s="7" t="s">
        <v>50</v>
      </c>
      <c r="D13" s="7"/>
      <c r="E13" s="7"/>
      <c r="F13" s="10"/>
      <c r="G13" s="28"/>
      <c r="H13" s="75"/>
      <c r="I13" s="74">
        <f>2.08+2.33</f>
        <v>4.41</v>
      </c>
    </row>
    <row r="14" spans="1:9" ht="15">
      <c r="A14" s="7"/>
      <c r="B14" s="7" t="s">
        <v>39</v>
      </c>
      <c r="C14" s="7" t="s">
        <v>52</v>
      </c>
      <c r="D14" s="7"/>
      <c r="E14" s="7"/>
      <c r="F14" s="10"/>
      <c r="G14" s="28"/>
      <c r="H14" s="75"/>
      <c r="I14" s="74">
        <v>825.7</v>
      </c>
    </row>
    <row r="15" spans="1:9" ht="15">
      <c r="A15" s="7"/>
      <c r="B15" s="7" t="s">
        <v>40</v>
      </c>
      <c r="C15" s="7" t="s">
        <v>53</v>
      </c>
      <c r="D15" s="6"/>
      <c r="E15" s="6"/>
      <c r="F15" s="10"/>
      <c r="G15" s="28"/>
      <c r="H15" s="75"/>
      <c r="I15" s="74">
        <v>56.37</v>
      </c>
    </row>
    <row r="16" spans="1:9" ht="15">
      <c r="A16" s="6" t="s">
        <v>54</v>
      </c>
      <c r="B16" s="7"/>
      <c r="C16" s="6"/>
      <c r="D16" s="6"/>
      <c r="E16" s="6"/>
      <c r="F16" s="10"/>
      <c r="G16" s="28"/>
      <c r="H16" s="75"/>
      <c r="I16" s="74"/>
    </row>
    <row r="17" spans="1:9" ht="15">
      <c r="A17" s="14"/>
      <c r="B17" s="5">
        <v>39783</v>
      </c>
      <c r="C17" s="14"/>
      <c r="D17" s="14"/>
      <c r="E17" s="14"/>
      <c r="F17" s="15"/>
      <c r="G17" s="28"/>
      <c r="H17" s="75"/>
      <c r="I17" s="74"/>
    </row>
    <row r="18" spans="1:9" ht="15">
      <c r="A18" s="7" t="s">
        <v>55</v>
      </c>
      <c r="B18" s="7" t="s">
        <v>8</v>
      </c>
      <c r="C18" s="7"/>
      <c r="D18" s="7"/>
      <c r="E18" s="7"/>
      <c r="F18" s="10"/>
      <c r="G18" s="28"/>
      <c r="H18" s="75">
        <f>H3</f>
        <v>10353.120000000003</v>
      </c>
      <c r="I18" s="74"/>
    </row>
    <row r="19" spans="1:9" ht="15">
      <c r="A19" s="7"/>
      <c r="B19" s="7" t="s">
        <v>32</v>
      </c>
      <c r="C19" s="7" t="s">
        <v>42</v>
      </c>
      <c r="D19" s="7"/>
      <c r="E19" s="7"/>
      <c r="F19" s="10"/>
      <c r="G19" s="28"/>
      <c r="H19" s="75"/>
      <c r="I19" s="75">
        <f>H18</f>
        <v>10353.120000000003</v>
      </c>
    </row>
    <row r="20" spans="1:9" ht="15">
      <c r="A20" s="7" t="s">
        <v>156</v>
      </c>
      <c r="B20" s="7"/>
      <c r="C20" s="7"/>
      <c r="D20" s="7"/>
      <c r="E20" s="7"/>
      <c r="F20" s="10"/>
      <c r="G20" s="28"/>
      <c r="H20" s="75"/>
      <c r="I20" s="74"/>
    </row>
    <row r="21" spans="1:9" ht="15">
      <c r="A21" s="14"/>
      <c r="B21" s="5">
        <v>39783</v>
      </c>
      <c r="C21" s="14"/>
      <c r="D21" s="14"/>
      <c r="E21" s="14"/>
      <c r="F21" s="15"/>
      <c r="G21" s="28"/>
      <c r="H21" s="137"/>
      <c r="I21" s="138"/>
    </row>
    <row r="22" spans="1:9" ht="15">
      <c r="A22" s="7" t="s">
        <v>11</v>
      </c>
      <c r="B22" s="7" t="s">
        <v>15</v>
      </c>
      <c r="C22" s="7"/>
      <c r="D22" s="7"/>
      <c r="E22" s="7"/>
      <c r="F22" s="10"/>
      <c r="G22" s="28"/>
      <c r="H22" s="137"/>
      <c r="I22" s="138"/>
    </row>
    <row r="23" spans="1:9" ht="15">
      <c r="A23" s="7" t="s">
        <v>72</v>
      </c>
      <c r="B23" s="7" t="s">
        <v>16</v>
      </c>
      <c r="C23" s="7"/>
      <c r="D23" s="7"/>
      <c r="E23" s="7"/>
      <c r="F23" s="10"/>
      <c r="G23" s="28"/>
      <c r="H23" s="137">
        <v>3000</v>
      </c>
      <c r="I23" s="138"/>
    </row>
    <row r="24" spans="1:9" ht="15">
      <c r="A24" s="7" t="s">
        <v>14</v>
      </c>
      <c r="B24" s="7" t="s">
        <v>17</v>
      </c>
      <c r="C24" s="7"/>
      <c r="D24" s="7"/>
      <c r="E24" s="7"/>
      <c r="F24" s="10"/>
      <c r="G24" s="28"/>
      <c r="H24" s="137"/>
      <c r="I24" s="138"/>
    </row>
    <row r="25" spans="1:9" ht="15">
      <c r="A25" s="7" t="s">
        <v>73</v>
      </c>
      <c r="B25" s="7" t="s">
        <v>125</v>
      </c>
      <c r="C25" s="7"/>
      <c r="D25" s="7"/>
      <c r="E25" s="7"/>
      <c r="F25" s="10"/>
      <c r="G25" s="28"/>
      <c r="H25" s="137">
        <v>108</v>
      </c>
      <c r="I25" s="138"/>
    </row>
    <row r="26" spans="1:9" ht="15">
      <c r="A26" s="6"/>
      <c r="B26" s="7" t="s">
        <v>55</v>
      </c>
      <c r="C26" s="6" t="s">
        <v>8</v>
      </c>
      <c r="D26" s="6"/>
      <c r="E26" s="6"/>
      <c r="F26" s="10"/>
      <c r="G26" s="28"/>
      <c r="H26" s="137"/>
      <c r="I26" s="138">
        <v>3108</v>
      </c>
    </row>
    <row r="27" spans="1:9" ht="15">
      <c r="A27" s="16" t="s">
        <v>130</v>
      </c>
      <c r="B27" s="7"/>
      <c r="C27" s="6"/>
      <c r="D27" s="6"/>
      <c r="E27" s="6"/>
      <c r="F27" s="10"/>
      <c r="G27" s="28"/>
      <c r="H27" s="137"/>
      <c r="I27" s="137"/>
    </row>
    <row r="28" spans="1:9" ht="15">
      <c r="A28" s="14"/>
      <c r="B28" s="5">
        <v>39783</v>
      </c>
      <c r="C28" s="14"/>
      <c r="D28" s="14"/>
      <c r="E28" s="14"/>
      <c r="F28" s="15"/>
      <c r="G28" s="28"/>
      <c r="H28" s="137"/>
      <c r="I28" s="138"/>
    </row>
    <row r="29" spans="1:9" ht="15">
      <c r="A29" s="6" t="s">
        <v>58</v>
      </c>
      <c r="B29" s="7" t="s">
        <v>22</v>
      </c>
      <c r="C29" s="7"/>
      <c r="D29" s="7"/>
      <c r="E29" s="7"/>
      <c r="F29" s="10"/>
      <c r="G29" s="28"/>
      <c r="H29" s="137">
        <v>150</v>
      </c>
      <c r="I29" s="138"/>
    </row>
    <row r="30" spans="1:9" ht="15">
      <c r="A30" s="16" t="s">
        <v>70</v>
      </c>
      <c r="B30" s="7" t="s">
        <v>23</v>
      </c>
      <c r="C30" s="7"/>
      <c r="D30" s="7"/>
      <c r="E30" s="7"/>
      <c r="F30" s="10"/>
      <c r="G30" s="28"/>
      <c r="H30" s="137">
        <v>13.5</v>
      </c>
      <c r="I30" s="138"/>
    </row>
    <row r="31" spans="1:9" ht="15">
      <c r="A31" s="7"/>
      <c r="B31" s="7" t="s">
        <v>61</v>
      </c>
      <c r="C31" s="7" t="s">
        <v>131</v>
      </c>
      <c r="D31" s="7"/>
      <c r="E31" s="7"/>
      <c r="F31" s="10"/>
      <c r="G31" s="28"/>
      <c r="H31" s="137"/>
      <c r="I31" s="138">
        <v>163.5</v>
      </c>
    </row>
    <row r="32" spans="1:9" ht="15">
      <c r="A32" s="14"/>
      <c r="B32" s="149">
        <v>39784</v>
      </c>
      <c r="C32" s="14"/>
      <c r="D32" s="14"/>
      <c r="E32" s="14"/>
      <c r="F32" s="15"/>
      <c r="G32" s="28"/>
      <c r="H32" s="75"/>
      <c r="I32" s="74"/>
    </row>
    <row r="33" spans="1:9" ht="15">
      <c r="A33" s="7" t="s">
        <v>75</v>
      </c>
      <c r="B33" s="6" t="s">
        <v>25</v>
      </c>
      <c r="C33" s="7"/>
      <c r="D33" s="7"/>
      <c r="E33" s="7"/>
      <c r="F33" s="10"/>
      <c r="G33" s="28"/>
      <c r="H33" s="75">
        <v>88</v>
      </c>
      <c r="I33" s="74"/>
    </row>
    <row r="34" spans="1:9" ht="15">
      <c r="A34" s="7" t="s">
        <v>71</v>
      </c>
      <c r="B34" s="7" t="s">
        <v>24</v>
      </c>
      <c r="C34" s="7"/>
      <c r="D34" s="7"/>
      <c r="E34" s="7"/>
      <c r="F34" s="10"/>
      <c r="G34" s="28"/>
      <c r="H34" s="75">
        <v>16.72</v>
      </c>
      <c r="I34" s="74"/>
    </row>
    <row r="35" spans="1:9" ht="15">
      <c r="A35" s="6"/>
      <c r="B35" s="7" t="s">
        <v>62</v>
      </c>
      <c r="C35" s="6" t="s">
        <v>26</v>
      </c>
      <c r="D35" s="6"/>
      <c r="E35" s="6"/>
      <c r="F35" s="10"/>
      <c r="G35" s="9"/>
      <c r="H35" s="75"/>
      <c r="I35" s="74">
        <v>104.72</v>
      </c>
    </row>
    <row r="36" spans="1:9" ht="15">
      <c r="A36" s="14"/>
      <c r="B36" s="5">
        <v>39786</v>
      </c>
      <c r="C36" s="14"/>
      <c r="D36" s="14"/>
      <c r="E36" s="14"/>
      <c r="F36" s="15"/>
      <c r="G36" s="28"/>
      <c r="H36" s="75"/>
      <c r="I36" s="74"/>
    </row>
    <row r="37" spans="1:9" ht="15">
      <c r="A37" s="7" t="s">
        <v>32</v>
      </c>
      <c r="B37" s="7" t="s">
        <v>42</v>
      </c>
      <c r="C37" s="7"/>
      <c r="D37" s="7"/>
      <c r="E37" s="7"/>
      <c r="F37" s="10"/>
      <c r="G37" s="28"/>
      <c r="H37" s="75">
        <f>SUM(I38:I47)</f>
        <v>7806.820000000001</v>
      </c>
      <c r="I37" s="74"/>
    </row>
    <row r="38" spans="1:9" ht="15">
      <c r="A38" s="7"/>
      <c r="B38" s="7" t="s">
        <v>33</v>
      </c>
      <c r="C38" s="7" t="s">
        <v>43</v>
      </c>
      <c r="D38" s="7"/>
      <c r="E38" s="7"/>
      <c r="F38" s="10"/>
      <c r="G38" s="28"/>
      <c r="H38" s="75"/>
      <c r="I38" s="74">
        <f>3280.96*2</f>
        <v>6561.92</v>
      </c>
    </row>
    <row r="39" spans="1:9" ht="15">
      <c r="A39" s="7"/>
      <c r="B39" s="7" t="s">
        <v>45</v>
      </c>
      <c r="C39" s="7" t="s">
        <v>44</v>
      </c>
      <c r="D39" s="7"/>
      <c r="E39" s="7"/>
      <c r="F39" s="10"/>
      <c r="G39" s="28"/>
      <c r="H39" s="74"/>
      <c r="I39" s="75">
        <f>50.94*2</f>
        <v>101.88</v>
      </c>
    </row>
    <row r="40" spans="1:9" ht="15">
      <c r="A40" s="7"/>
      <c r="B40" s="7" t="s">
        <v>41</v>
      </c>
      <c r="C40" s="7" t="s">
        <v>51</v>
      </c>
      <c r="D40" s="7"/>
      <c r="E40" s="7"/>
      <c r="F40" s="10"/>
      <c r="G40" s="28"/>
      <c r="H40" s="75"/>
      <c r="I40" s="75">
        <f>23*2</f>
        <v>46</v>
      </c>
    </row>
    <row r="41" spans="1:10" ht="15">
      <c r="A41" s="7"/>
      <c r="B41" s="7" t="s">
        <v>35</v>
      </c>
      <c r="C41" s="7" t="s">
        <v>47</v>
      </c>
      <c r="D41" s="7"/>
      <c r="E41" s="7"/>
      <c r="F41" s="10"/>
      <c r="G41" s="6"/>
      <c r="H41" s="74"/>
      <c r="I41" s="75">
        <f>96.89*2</f>
        <v>193.78</v>
      </c>
      <c r="J41" s="136"/>
    </row>
    <row r="42" spans="1:9" ht="15">
      <c r="A42" s="7"/>
      <c r="B42" s="7" t="s">
        <v>36</v>
      </c>
      <c r="C42" s="7" t="s">
        <v>48</v>
      </c>
      <c r="D42" s="7"/>
      <c r="E42" s="7"/>
      <c r="F42" s="10"/>
      <c r="G42" s="6"/>
      <c r="H42" s="74"/>
      <c r="I42" s="75">
        <f>25.1*2</f>
        <v>50.2</v>
      </c>
    </row>
    <row r="43" spans="1:9" ht="15">
      <c r="A43" s="7"/>
      <c r="B43" s="7" t="s">
        <v>134</v>
      </c>
      <c r="C43" s="7" t="s">
        <v>135</v>
      </c>
      <c r="D43" s="7"/>
      <c r="E43" s="7"/>
      <c r="F43" s="10"/>
      <c r="G43" s="6"/>
      <c r="H43" s="74"/>
      <c r="I43" s="75">
        <f>75.63*2</f>
        <v>151.26</v>
      </c>
    </row>
    <row r="44" spans="1:9" ht="15">
      <c r="A44" s="7"/>
      <c r="B44" s="7" t="s">
        <v>37</v>
      </c>
      <c r="C44" s="7" t="s">
        <v>49</v>
      </c>
      <c r="D44" s="7"/>
      <c r="E44" s="7"/>
      <c r="F44" s="10"/>
      <c r="G44" s="6"/>
      <c r="H44" s="74"/>
      <c r="I44" s="75">
        <f>17.11*2</f>
        <v>34.22</v>
      </c>
    </row>
    <row r="45" spans="1:9" ht="15">
      <c r="A45" s="7"/>
      <c r="B45" s="7" t="s">
        <v>38</v>
      </c>
      <c r="C45" s="7" t="s">
        <v>50</v>
      </c>
      <c r="D45" s="7"/>
      <c r="E45" s="7"/>
      <c r="F45" s="10"/>
      <c r="G45" s="6"/>
      <c r="H45" s="74"/>
      <c r="I45" s="75">
        <f>0.12*2</f>
        <v>0.24</v>
      </c>
    </row>
    <row r="46" spans="1:9" ht="15">
      <c r="A46" s="7"/>
      <c r="B46" s="7" t="s">
        <v>39</v>
      </c>
      <c r="C46" s="7" t="s">
        <v>52</v>
      </c>
      <c r="D46" s="7"/>
      <c r="E46" s="7"/>
      <c r="F46" s="10"/>
      <c r="G46" s="6"/>
      <c r="H46" s="74"/>
      <c r="I46" s="75">
        <v>620.26</v>
      </c>
    </row>
    <row r="47" spans="1:9" ht="15">
      <c r="A47" s="7"/>
      <c r="B47" s="7" t="s">
        <v>40</v>
      </c>
      <c r="C47" s="7" t="s">
        <v>53</v>
      </c>
      <c r="D47" s="6"/>
      <c r="E47" s="6"/>
      <c r="F47" s="10"/>
      <c r="G47" s="6"/>
      <c r="H47" s="74"/>
      <c r="I47" s="75">
        <v>47.06</v>
      </c>
    </row>
    <row r="48" spans="1:13" ht="15">
      <c r="A48" s="6" t="s">
        <v>54</v>
      </c>
      <c r="B48" s="7"/>
      <c r="C48" s="6"/>
      <c r="D48" s="6"/>
      <c r="E48" s="6"/>
      <c r="F48" s="10"/>
      <c r="G48" s="6"/>
      <c r="H48" s="74"/>
      <c r="I48" s="75"/>
      <c r="K48" s="19"/>
      <c r="L48" s="19"/>
      <c r="M48" s="19"/>
    </row>
    <row r="49" spans="1:13" ht="15">
      <c r="A49" s="14"/>
      <c r="B49" s="7"/>
      <c r="C49" s="14"/>
      <c r="D49" s="14"/>
      <c r="E49" s="14"/>
      <c r="F49" s="15"/>
      <c r="G49" s="6"/>
      <c r="H49" s="74"/>
      <c r="I49" s="75"/>
      <c r="K49" s="19"/>
      <c r="L49" s="19"/>
      <c r="M49" s="19"/>
    </row>
    <row r="50" spans="1:13" ht="15.75" thickBot="1">
      <c r="A50" s="6" t="s">
        <v>274</v>
      </c>
      <c r="B50" s="7"/>
      <c r="C50" s="6"/>
      <c r="D50" s="6"/>
      <c r="E50" s="6"/>
      <c r="F50" s="10"/>
      <c r="G50" s="6"/>
      <c r="H50" s="148">
        <f>SUM(H3:H49)</f>
        <v>31889.280000000006</v>
      </c>
      <c r="I50" s="160">
        <f>SUM(I3:I49)</f>
        <v>31889.280000000006</v>
      </c>
      <c r="K50" s="19"/>
      <c r="L50" s="19"/>
      <c r="M50" s="19"/>
    </row>
    <row r="51" spans="1:13" ht="16.5" thickBot="1" thickTop="1">
      <c r="A51" s="6" t="s">
        <v>275</v>
      </c>
      <c r="B51" s="7"/>
      <c r="C51" s="6"/>
      <c r="D51" s="6"/>
      <c r="E51" s="6"/>
      <c r="F51" s="10"/>
      <c r="G51" s="6"/>
      <c r="H51" s="166">
        <f>H50</f>
        <v>31889.280000000006</v>
      </c>
      <c r="I51" s="162">
        <f>I50</f>
        <v>31889.280000000006</v>
      </c>
      <c r="K51" s="19"/>
      <c r="L51" s="19"/>
      <c r="M51" s="19"/>
    </row>
    <row r="52" spans="1:9" ht="15.75" thickTop="1">
      <c r="A52" s="14"/>
      <c r="B52" s="5">
        <v>39786</v>
      </c>
      <c r="C52" s="14"/>
      <c r="D52" s="14"/>
      <c r="E52" s="14"/>
      <c r="F52" s="15"/>
      <c r="G52" s="6"/>
      <c r="H52" s="74"/>
      <c r="I52" s="75"/>
    </row>
    <row r="53" spans="1:9" ht="15">
      <c r="A53" s="7" t="s">
        <v>55</v>
      </c>
      <c r="B53" s="7" t="s">
        <v>8</v>
      </c>
      <c r="C53" s="7"/>
      <c r="D53" s="7"/>
      <c r="E53" s="7"/>
      <c r="F53" s="10"/>
      <c r="G53" s="9"/>
      <c r="H53" s="75">
        <f>H37</f>
        <v>7806.820000000001</v>
      </c>
      <c r="I53" s="75"/>
    </row>
    <row r="54" spans="1:9" ht="15">
      <c r="A54" s="7"/>
      <c r="B54" s="7" t="s">
        <v>32</v>
      </c>
      <c r="C54" s="7" t="s">
        <v>42</v>
      </c>
      <c r="D54" s="7"/>
      <c r="E54" s="7"/>
      <c r="F54" s="10"/>
      <c r="G54" s="9"/>
      <c r="H54" s="75"/>
      <c r="I54" s="75">
        <f>H53</f>
        <v>7806.820000000001</v>
      </c>
    </row>
    <row r="55" spans="1:9" ht="15">
      <c r="A55" s="6" t="s">
        <v>156</v>
      </c>
      <c r="B55" s="6"/>
      <c r="C55" s="6"/>
      <c r="D55" s="6"/>
      <c r="E55" s="6"/>
      <c r="F55" s="10"/>
      <c r="G55" s="28"/>
      <c r="H55" s="74"/>
      <c r="I55" s="74"/>
    </row>
    <row r="56" spans="1:9" ht="15">
      <c r="A56" s="14"/>
      <c r="B56" s="5">
        <v>39788</v>
      </c>
      <c r="C56" s="14"/>
      <c r="D56" s="14"/>
      <c r="E56" s="14"/>
      <c r="F56" s="14"/>
      <c r="G56" s="28"/>
      <c r="H56" s="75"/>
      <c r="I56" s="75"/>
    </row>
    <row r="57" spans="1:9" ht="15">
      <c r="A57" s="7" t="s">
        <v>56</v>
      </c>
      <c r="B57" s="7" t="s">
        <v>57</v>
      </c>
      <c r="C57" s="7"/>
      <c r="D57" s="7"/>
      <c r="E57" s="7"/>
      <c r="F57" s="10"/>
      <c r="G57" s="6"/>
      <c r="H57" s="74">
        <v>10</v>
      </c>
      <c r="I57" s="75"/>
    </row>
    <row r="58" spans="1:9" ht="15">
      <c r="A58" s="7"/>
      <c r="B58" s="7" t="s">
        <v>55</v>
      </c>
      <c r="C58" s="7" t="s">
        <v>8</v>
      </c>
      <c r="D58" s="7"/>
      <c r="E58" s="7"/>
      <c r="F58" s="6"/>
      <c r="G58" s="28"/>
      <c r="H58" s="74"/>
      <c r="I58" s="75">
        <v>10</v>
      </c>
    </row>
    <row r="59" spans="1:9" ht="15">
      <c r="A59" s="14"/>
      <c r="B59" s="5">
        <v>39790</v>
      </c>
      <c r="C59" s="14"/>
      <c r="D59" s="14"/>
      <c r="E59" s="14"/>
      <c r="F59" s="15"/>
      <c r="G59" s="6"/>
      <c r="H59" s="74"/>
      <c r="I59" s="75"/>
    </row>
    <row r="60" spans="1:9" ht="15">
      <c r="A60" s="16" t="s">
        <v>191</v>
      </c>
      <c r="B60" s="7" t="s">
        <v>20</v>
      </c>
      <c r="C60" s="7"/>
      <c r="D60" s="7"/>
      <c r="E60" s="7"/>
      <c r="F60" s="10"/>
      <c r="G60" s="6"/>
      <c r="H60" s="74">
        <v>27</v>
      </c>
      <c r="I60" s="75"/>
    </row>
    <row r="61" spans="1:9" ht="15">
      <c r="A61" s="16" t="s">
        <v>206</v>
      </c>
      <c r="B61" s="7" t="s">
        <v>78</v>
      </c>
      <c r="C61" s="7"/>
      <c r="D61" s="7"/>
      <c r="E61" s="7"/>
      <c r="F61" s="10"/>
      <c r="G61" s="6"/>
      <c r="H61" s="74">
        <v>5.13</v>
      </c>
      <c r="I61" s="75"/>
    </row>
    <row r="62" spans="1:9" ht="15">
      <c r="A62" s="7"/>
      <c r="B62" s="7" t="s">
        <v>55</v>
      </c>
      <c r="C62" s="7" t="s">
        <v>8</v>
      </c>
      <c r="D62" s="7"/>
      <c r="E62" s="7"/>
      <c r="F62" s="10"/>
      <c r="G62" s="6"/>
      <c r="H62" s="74"/>
      <c r="I62" s="75">
        <v>32.13</v>
      </c>
    </row>
    <row r="63" spans="1:9" ht="15">
      <c r="A63" s="14"/>
      <c r="B63" s="5">
        <v>39792</v>
      </c>
      <c r="C63" s="14"/>
      <c r="D63" s="14"/>
      <c r="E63" s="14"/>
      <c r="F63" s="10"/>
      <c r="G63" s="6"/>
      <c r="H63" s="74"/>
      <c r="I63" s="75"/>
    </row>
    <row r="64" spans="1:9" ht="15">
      <c r="A64" s="7" t="s">
        <v>27</v>
      </c>
      <c r="B64" s="7" t="s">
        <v>29</v>
      </c>
      <c r="C64" s="7"/>
      <c r="D64" s="7"/>
      <c r="E64" s="7"/>
      <c r="F64" s="8"/>
      <c r="G64" s="6"/>
      <c r="H64" s="74">
        <v>17.5</v>
      </c>
      <c r="I64" s="75"/>
    </row>
    <row r="65" spans="1:9" ht="15">
      <c r="A65" s="7" t="s">
        <v>77</v>
      </c>
      <c r="B65" s="7" t="s">
        <v>30</v>
      </c>
      <c r="C65" s="7"/>
      <c r="D65" s="7"/>
      <c r="E65" s="7"/>
      <c r="F65" s="10"/>
      <c r="G65" s="6"/>
      <c r="H65" s="74">
        <v>3.33</v>
      </c>
      <c r="I65" s="75"/>
    </row>
    <row r="66" spans="1:9" ht="15">
      <c r="A66" s="7"/>
      <c r="B66" s="7" t="s">
        <v>64</v>
      </c>
      <c r="C66" s="7" t="s">
        <v>31</v>
      </c>
      <c r="D66" s="7"/>
      <c r="E66" s="7"/>
      <c r="F66" s="10"/>
      <c r="G66" s="6"/>
      <c r="H66" s="74"/>
      <c r="I66" s="75">
        <v>20.83</v>
      </c>
    </row>
    <row r="67" spans="1:9" ht="15">
      <c r="A67" s="14"/>
      <c r="B67" s="5">
        <v>39792</v>
      </c>
      <c r="C67" s="14"/>
      <c r="D67" s="14"/>
      <c r="E67" s="14"/>
      <c r="F67" s="15"/>
      <c r="G67" s="6"/>
      <c r="H67" s="74"/>
      <c r="I67" s="75"/>
    </row>
    <row r="68" spans="1:9" ht="15">
      <c r="A68" s="6" t="s">
        <v>58</v>
      </c>
      <c r="B68" s="7" t="s">
        <v>22</v>
      </c>
      <c r="C68" s="7"/>
      <c r="D68" s="7"/>
      <c r="E68" s="7"/>
      <c r="F68" s="10"/>
      <c r="G68" s="6"/>
      <c r="H68" s="74">
        <v>23.38</v>
      </c>
      <c r="I68" s="75"/>
    </row>
    <row r="69" spans="1:9" ht="15">
      <c r="A69" s="16" t="s">
        <v>70</v>
      </c>
      <c r="B69" s="7" t="s">
        <v>23</v>
      </c>
      <c r="C69" s="7"/>
      <c r="D69" s="7"/>
      <c r="E69" s="7"/>
      <c r="F69" s="10"/>
      <c r="G69" s="6"/>
      <c r="H69" s="74">
        <v>2.1</v>
      </c>
      <c r="I69" s="75"/>
    </row>
    <row r="70" spans="1:9" ht="15">
      <c r="A70" s="7"/>
      <c r="B70" s="7" t="s">
        <v>59</v>
      </c>
      <c r="C70" s="7" t="s">
        <v>80</v>
      </c>
      <c r="D70" s="7"/>
      <c r="E70" s="7"/>
      <c r="F70" s="10"/>
      <c r="G70" s="6"/>
      <c r="H70" s="74"/>
      <c r="I70" s="75">
        <v>25.48</v>
      </c>
    </row>
    <row r="71" spans="1:9" ht="15">
      <c r="A71" s="14"/>
      <c r="B71" s="5">
        <v>39793</v>
      </c>
      <c r="C71" s="14"/>
      <c r="D71" s="14"/>
      <c r="E71" s="14"/>
      <c r="F71" s="15"/>
      <c r="G71" s="6"/>
      <c r="H71" s="74"/>
      <c r="I71" s="75"/>
    </row>
    <row r="72" spans="1:9" ht="15">
      <c r="A72" s="7" t="s">
        <v>126</v>
      </c>
      <c r="B72" s="7" t="s">
        <v>127</v>
      </c>
      <c r="C72" s="7"/>
      <c r="D72" s="7"/>
      <c r="E72" s="7"/>
      <c r="F72" s="10"/>
      <c r="G72" s="6"/>
      <c r="H72" s="74">
        <v>30</v>
      </c>
      <c r="I72" s="75"/>
    </row>
    <row r="73" spans="1:9" ht="15">
      <c r="A73" s="7"/>
      <c r="B73" s="7" t="s">
        <v>55</v>
      </c>
      <c r="C73" s="7" t="s">
        <v>8</v>
      </c>
      <c r="D73" s="7"/>
      <c r="E73" s="7"/>
      <c r="F73" s="10"/>
      <c r="G73" s="6"/>
      <c r="H73" s="74"/>
      <c r="I73" s="75">
        <v>30</v>
      </c>
    </row>
    <row r="74" spans="1:9" ht="15">
      <c r="A74" s="14"/>
      <c r="B74" s="5">
        <v>39794</v>
      </c>
      <c r="C74" s="14"/>
      <c r="D74" s="14"/>
      <c r="E74" s="14"/>
      <c r="F74" s="15"/>
      <c r="G74" s="6"/>
      <c r="H74" s="74"/>
      <c r="I74" s="75"/>
    </row>
    <row r="75" spans="1:10" ht="15">
      <c r="A75" s="7" t="s">
        <v>128</v>
      </c>
      <c r="B75" s="7" t="s">
        <v>129</v>
      </c>
      <c r="C75" s="7"/>
      <c r="D75" s="7"/>
      <c r="E75" s="7"/>
      <c r="F75" s="10"/>
      <c r="G75" s="6"/>
      <c r="H75" s="74">
        <v>66.03</v>
      </c>
      <c r="I75" s="75"/>
      <c r="J75" s="136"/>
    </row>
    <row r="76" spans="1:9" ht="15">
      <c r="A76" s="16" t="s">
        <v>206</v>
      </c>
      <c r="B76" s="7" t="s">
        <v>78</v>
      </c>
      <c r="C76" s="7"/>
      <c r="D76" s="7"/>
      <c r="E76" s="7"/>
      <c r="F76" s="10"/>
      <c r="G76" s="6"/>
      <c r="H76" s="74">
        <v>12.55</v>
      </c>
      <c r="I76" s="75"/>
    </row>
    <row r="77" spans="1:9" ht="15">
      <c r="A77" s="7"/>
      <c r="B77" s="7" t="s">
        <v>140</v>
      </c>
      <c r="C77" s="6" t="s">
        <v>154</v>
      </c>
      <c r="D77" s="6"/>
      <c r="E77" s="6"/>
      <c r="F77" s="10"/>
      <c r="G77" s="6"/>
      <c r="H77" s="74"/>
      <c r="I77" s="75">
        <v>78.58</v>
      </c>
    </row>
    <row r="78" spans="1:9" ht="15">
      <c r="A78" s="14"/>
      <c r="B78" s="5">
        <v>39797</v>
      </c>
      <c r="C78" s="14"/>
      <c r="D78" s="14"/>
      <c r="E78" s="14"/>
      <c r="F78" s="15"/>
      <c r="G78" s="6"/>
      <c r="H78" s="74"/>
      <c r="I78" s="75"/>
    </row>
    <row r="79" spans="1:9" ht="15">
      <c r="A79" s="7" t="s">
        <v>61</v>
      </c>
      <c r="B79" s="7" t="s">
        <v>131</v>
      </c>
      <c r="C79" s="7"/>
      <c r="D79" s="7"/>
      <c r="E79" s="7"/>
      <c r="F79" s="10"/>
      <c r="G79" s="6"/>
      <c r="H79" s="138">
        <v>163.5</v>
      </c>
      <c r="I79" s="75"/>
    </row>
    <row r="80" spans="1:9" ht="15">
      <c r="A80" s="7"/>
      <c r="B80" s="7" t="s">
        <v>55</v>
      </c>
      <c r="C80" s="7" t="s">
        <v>8</v>
      </c>
      <c r="D80" s="7"/>
      <c r="E80" s="7"/>
      <c r="F80" s="10"/>
      <c r="G80" s="6"/>
      <c r="H80" s="74"/>
      <c r="I80" s="138">
        <v>163.5</v>
      </c>
    </row>
    <row r="81" spans="1:9" ht="15">
      <c r="A81" s="14"/>
      <c r="B81" s="5">
        <v>39797</v>
      </c>
      <c r="C81" s="14"/>
      <c r="D81" s="14"/>
      <c r="E81" s="14"/>
      <c r="F81" s="15"/>
      <c r="G81" s="6"/>
      <c r="H81" s="74"/>
      <c r="I81" s="75"/>
    </row>
    <row r="82" spans="1:9" ht="15">
      <c r="A82" s="7" t="s">
        <v>62</v>
      </c>
      <c r="B82" s="6" t="s">
        <v>26</v>
      </c>
      <c r="C82" s="7"/>
      <c r="D82" s="7"/>
      <c r="E82" s="7"/>
      <c r="F82" s="10"/>
      <c r="G82" s="6"/>
      <c r="H82" s="74">
        <v>104.72</v>
      </c>
      <c r="I82" s="75"/>
    </row>
    <row r="83" spans="1:9" ht="15">
      <c r="A83" s="7"/>
      <c r="B83" s="7" t="s">
        <v>55</v>
      </c>
      <c r="C83" s="7" t="s">
        <v>8</v>
      </c>
      <c r="D83" s="7"/>
      <c r="E83" s="7"/>
      <c r="F83" s="10"/>
      <c r="G83" s="6"/>
      <c r="H83" s="74"/>
      <c r="I83" s="74">
        <v>104.72</v>
      </c>
    </row>
    <row r="84" spans="1:9" ht="15">
      <c r="A84" s="14"/>
      <c r="B84" s="5">
        <v>39797</v>
      </c>
      <c r="C84" s="14"/>
      <c r="D84" s="14"/>
      <c r="E84" s="14"/>
      <c r="F84" s="15"/>
      <c r="G84" s="28"/>
      <c r="H84" s="75"/>
      <c r="I84" s="75"/>
    </row>
    <row r="85" spans="1:9" ht="15">
      <c r="A85" s="7" t="s">
        <v>64</v>
      </c>
      <c r="B85" s="7" t="s">
        <v>31</v>
      </c>
      <c r="C85" s="7"/>
      <c r="D85" s="7"/>
      <c r="E85" s="7"/>
      <c r="F85" s="10"/>
      <c r="G85" s="28"/>
      <c r="H85" s="75">
        <v>20.83</v>
      </c>
      <c r="I85" s="75"/>
    </row>
    <row r="86" spans="1:9" ht="15">
      <c r="A86" s="7"/>
      <c r="B86" s="7" t="s">
        <v>55</v>
      </c>
      <c r="C86" s="7" t="s">
        <v>8</v>
      </c>
      <c r="D86" s="7"/>
      <c r="E86" s="7"/>
      <c r="F86" s="10"/>
      <c r="G86" s="28"/>
      <c r="H86" s="75"/>
      <c r="I86" s="75">
        <v>20.83</v>
      </c>
    </row>
    <row r="87" spans="1:9" ht="15">
      <c r="A87" s="14"/>
      <c r="B87" s="5">
        <v>39797</v>
      </c>
      <c r="C87" s="14"/>
      <c r="D87" s="14"/>
      <c r="E87" s="14"/>
      <c r="F87" s="15"/>
      <c r="G87" s="28"/>
      <c r="H87" s="75"/>
      <c r="I87" s="75"/>
    </row>
    <row r="88" spans="1:9" ht="15">
      <c r="A88" s="7" t="s">
        <v>59</v>
      </c>
      <c r="B88" s="7" t="s">
        <v>80</v>
      </c>
      <c r="C88" s="7"/>
      <c r="D88" s="7"/>
      <c r="E88" s="7"/>
      <c r="F88" s="10"/>
      <c r="G88" s="28"/>
      <c r="H88" s="75">
        <v>25.48</v>
      </c>
      <c r="I88" s="75"/>
    </row>
    <row r="89" spans="1:9" ht="15">
      <c r="A89" s="7"/>
      <c r="B89" s="7" t="s">
        <v>55</v>
      </c>
      <c r="C89" s="7" t="s">
        <v>8</v>
      </c>
      <c r="D89" s="7"/>
      <c r="E89" s="7"/>
      <c r="F89" s="10"/>
      <c r="G89" s="28"/>
      <c r="H89" s="75"/>
      <c r="I89" s="75">
        <v>25.48</v>
      </c>
    </row>
    <row r="90" spans="1:9" ht="15">
      <c r="A90" s="14"/>
      <c r="B90" s="5">
        <v>39797</v>
      </c>
      <c r="C90" s="14"/>
      <c r="D90" s="14"/>
      <c r="E90" s="14"/>
      <c r="F90" s="15"/>
      <c r="G90" s="28"/>
      <c r="H90" s="75"/>
      <c r="I90" s="75"/>
    </row>
    <row r="91" spans="1:9" ht="15">
      <c r="A91" s="7" t="s">
        <v>140</v>
      </c>
      <c r="B91" s="6" t="s">
        <v>154</v>
      </c>
      <c r="C91" s="7"/>
      <c r="D91" s="7"/>
      <c r="E91" s="7"/>
      <c r="F91" s="10"/>
      <c r="G91" s="28"/>
      <c r="H91" s="75">
        <v>78.58</v>
      </c>
      <c r="I91" s="75"/>
    </row>
    <row r="92" spans="1:9" ht="15">
      <c r="A92" s="7"/>
      <c r="B92" s="7" t="s">
        <v>55</v>
      </c>
      <c r="C92" s="7" t="s">
        <v>8</v>
      </c>
      <c r="D92" s="7"/>
      <c r="E92" s="7"/>
      <c r="F92" s="10"/>
      <c r="G92" s="28"/>
      <c r="H92" s="75"/>
      <c r="I92" s="75">
        <v>78.58</v>
      </c>
    </row>
    <row r="93" spans="1:9" ht="15">
      <c r="A93" s="7"/>
      <c r="B93" s="7"/>
      <c r="C93" s="7"/>
      <c r="D93" s="7"/>
      <c r="E93" s="7"/>
      <c r="F93" s="10"/>
      <c r="G93" s="28"/>
      <c r="H93" s="75"/>
      <c r="I93" s="75"/>
    </row>
    <row r="94" spans="1:9" ht="15">
      <c r="A94" s="7"/>
      <c r="B94" s="7"/>
      <c r="C94" s="7"/>
      <c r="D94" s="7"/>
      <c r="E94" s="7"/>
      <c r="F94" s="10"/>
      <c r="G94" s="28"/>
      <c r="H94" s="75"/>
      <c r="I94" s="75"/>
    </row>
    <row r="95" spans="1:9" ht="15">
      <c r="A95" s="7"/>
      <c r="B95" s="7"/>
      <c r="C95" s="7"/>
      <c r="D95" s="7"/>
      <c r="E95" s="7"/>
      <c r="F95" s="10"/>
      <c r="G95" s="28"/>
      <c r="H95" s="75"/>
      <c r="I95" s="75"/>
    </row>
    <row r="96" spans="1:9" ht="15">
      <c r="A96" s="7"/>
      <c r="B96" s="7"/>
      <c r="C96" s="7"/>
      <c r="D96" s="7"/>
      <c r="E96" s="7"/>
      <c r="F96" s="10"/>
      <c r="G96" s="28"/>
      <c r="H96" s="75"/>
      <c r="I96" s="75"/>
    </row>
    <row r="97" spans="1:9" ht="15">
      <c r="A97" s="7"/>
      <c r="B97" s="7"/>
      <c r="C97" s="7"/>
      <c r="D97" s="7"/>
      <c r="E97" s="7"/>
      <c r="F97" s="10"/>
      <c r="G97" s="28"/>
      <c r="H97" s="75"/>
      <c r="I97" s="75"/>
    </row>
    <row r="98" spans="1:9" ht="15">
      <c r="A98" s="7"/>
      <c r="B98" s="7"/>
      <c r="C98" s="7"/>
      <c r="D98" s="7"/>
      <c r="E98" s="7"/>
      <c r="F98" s="10"/>
      <c r="G98" s="28"/>
      <c r="H98" s="75"/>
      <c r="I98" s="75"/>
    </row>
    <row r="99" spans="1:9" ht="15">
      <c r="A99" s="14"/>
      <c r="B99" s="7"/>
      <c r="C99" s="14"/>
      <c r="D99" s="14"/>
      <c r="E99" s="14"/>
      <c r="F99" s="15"/>
      <c r="G99" s="28"/>
      <c r="H99" s="75"/>
      <c r="I99" s="75"/>
    </row>
    <row r="100" spans="1:9" ht="15.75" thickBot="1">
      <c r="A100" s="7" t="s">
        <v>274</v>
      </c>
      <c r="B100" s="7"/>
      <c r="C100" s="7"/>
      <c r="D100" s="7"/>
      <c r="E100" s="7"/>
      <c r="F100" s="10"/>
      <c r="G100" s="28"/>
      <c r="H100" s="160">
        <f>SUM(H51:H99)</f>
        <v>40286.23000000001</v>
      </c>
      <c r="I100" s="160">
        <f>SUM(I51:I99)</f>
        <v>40286.23000000002</v>
      </c>
    </row>
    <row r="101" spans="1:9" ht="16.5" thickBot="1" thickTop="1">
      <c r="A101" s="7" t="s">
        <v>275</v>
      </c>
      <c r="B101" s="7"/>
      <c r="C101" s="7"/>
      <c r="D101" s="7"/>
      <c r="E101" s="7"/>
      <c r="F101" s="10"/>
      <c r="G101" s="28"/>
      <c r="H101" s="162">
        <f>H100</f>
        <v>40286.23000000001</v>
      </c>
      <c r="I101" s="162">
        <f>I100</f>
        <v>40286.23000000002</v>
      </c>
    </row>
    <row r="102" spans="1:9" ht="15.75" thickTop="1">
      <c r="A102" s="14"/>
      <c r="B102" s="5">
        <v>39799</v>
      </c>
      <c r="C102" s="14"/>
      <c r="D102" s="14"/>
      <c r="E102" s="14"/>
      <c r="F102" s="15"/>
      <c r="G102" s="6"/>
      <c r="H102" s="74"/>
      <c r="I102" s="75"/>
    </row>
    <row r="103" spans="1:9" ht="15">
      <c r="A103" s="7" t="s">
        <v>32</v>
      </c>
      <c r="B103" s="7" t="s">
        <v>42</v>
      </c>
      <c r="C103" s="7"/>
      <c r="D103" s="7"/>
      <c r="E103" s="7"/>
      <c r="F103" s="10"/>
      <c r="G103" s="6"/>
      <c r="H103" s="74">
        <f>SUM(I104:I111)</f>
        <v>3873.78</v>
      </c>
      <c r="I103" s="75"/>
    </row>
    <row r="104" spans="1:9" ht="15">
      <c r="A104" s="7"/>
      <c r="B104" s="7" t="s">
        <v>33</v>
      </c>
      <c r="C104" s="7" t="s">
        <v>43</v>
      </c>
      <c r="D104" s="7"/>
      <c r="E104" s="7"/>
      <c r="F104" s="10"/>
      <c r="G104" s="6"/>
      <c r="H104" s="74"/>
      <c r="I104" s="75">
        <v>3417.83</v>
      </c>
    </row>
    <row r="105" spans="1:9" ht="15">
      <c r="A105" s="7"/>
      <c r="B105" s="7" t="s">
        <v>45</v>
      </c>
      <c r="C105" s="7" t="s">
        <v>44</v>
      </c>
      <c r="D105" s="7"/>
      <c r="E105" s="7"/>
      <c r="F105" s="10"/>
      <c r="G105" s="6"/>
      <c r="H105" s="74"/>
      <c r="I105" s="75">
        <v>29.75</v>
      </c>
    </row>
    <row r="106" spans="1:9" ht="15">
      <c r="A106" s="7"/>
      <c r="B106" s="7" t="s">
        <v>34</v>
      </c>
      <c r="C106" s="7" t="s">
        <v>46</v>
      </c>
      <c r="D106" s="7"/>
      <c r="E106" s="7"/>
      <c r="F106" s="10"/>
      <c r="G106" s="6"/>
      <c r="H106" s="74"/>
      <c r="I106" s="75">
        <v>22.52</v>
      </c>
    </row>
    <row r="107" spans="1:9" ht="15">
      <c r="A107" s="7"/>
      <c r="B107" s="7" t="s">
        <v>41</v>
      </c>
      <c r="C107" s="7" t="s">
        <v>51</v>
      </c>
      <c r="D107" s="7"/>
      <c r="E107" s="7"/>
      <c r="F107" s="10"/>
      <c r="G107" s="6"/>
      <c r="H107" s="74"/>
      <c r="I107" s="75">
        <v>25</v>
      </c>
    </row>
    <row r="108" spans="1:9" ht="15">
      <c r="A108" s="7"/>
      <c r="B108" s="7" t="s">
        <v>35</v>
      </c>
      <c r="C108" s="7" t="s">
        <v>47</v>
      </c>
      <c r="D108" s="7"/>
      <c r="E108" s="7"/>
      <c r="F108" s="10"/>
      <c r="G108" s="6"/>
      <c r="H108" s="74"/>
      <c r="I108" s="75">
        <v>37.05</v>
      </c>
    </row>
    <row r="109" spans="1:9" ht="15">
      <c r="A109" s="7"/>
      <c r="B109" s="7" t="s">
        <v>37</v>
      </c>
      <c r="C109" s="7" t="s">
        <v>49</v>
      </c>
      <c r="D109" s="7"/>
      <c r="E109" s="7"/>
      <c r="F109" s="10"/>
      <c r="G109" s="6"/>
      <c r="H109" s="74"/>
      <c r="I109" s="75">
        <v>17.42</v>
      </c>
    </row>
    <row r="110" spans="1:9" ht="15">
      <c r="A110" s="7"/>
      <c r="B110" s="7" t="s">
        <v>39</v>
      </c>
      <c r="C110" s="7" t="s">
        <v>52</v>
      </c>
      <c r="D110" s="7"/>
      <c r="E110" s="7"/>
      <c r="F110" s="10"/>
      <c r="G110" s="6"/>
      <c r="H110" s="74"/>
      <c r="I110" s="75">
        <v>315.18</v>
      </c>
    </row>
    <row r="111" spans="1:9" ht="15">
      <c r="A111" s="7"/>
      <c r="B111" s="7" t="s">
        <v>40</v>
      </c>
      <c r="C111" s="7" t="s">
        <v>53</v>
      </c>
      <c r="D111" s="6"/>
      <c r="E111" s="6"/>
      <c r="F111" s="10"/>
      <c r="G111" s="6"/>
      <c r="H111" s="74"/>
      <c r="I111" s="75">
        <v>9.03</v>
      </c>
    </row>
    <row r="112" spans="1:9" ht="15">
      <c r="A112" s="6" t="s">
        <v>54</v>
      </c>
      <c r="B112" s="7"/>
      <c r="C112" s="6"/>
      <c r="D112" s="6"/>
      <c r="E112" s="6"/>
      <c r="F112" s="10"/>
      <c r="G112" s="6"/>
      <c r="H112" s="74"/>
      <c r="I112" s="75"/>
    </row>
    <row r="113" spans="1:9" ht="15">
      <c r="A113" s="14"/>
      <c r="B113" s="5">
        <v>39799</v>
      </c>
      <c r="C113" s="14"/>
      <c r="D113" s="14"/>
      <c r="E113" s="14"/>
      <c r="F113" s="15"/>
      <c r="G113" s="6"/>
      <c r="H113" s="74"/>
      <c r="I113" s="75"/>
    </row>
    <row r="114" spans="1:9" ht="15">
      <c r="A114" s="7" t="s">
        <v>55</v>
      </c>
      <c r="B114" s="7" t="s">
        <v>8</v>
      </c>
      <c r="C114" s="7"/>
      <c r="D114" s="7"/>
      <c r="E114" s="7"/>
      <c r="F114" s="10"/>
      <c r="G114" s="6"/>
      <c r="H114" s="74">
        <f>H103</f>
        <v>3873.78</v>
      </c>
      <c r="I114" s="75"/>
    </row>
    <row r="115" spans="1:9" ht="15">
      <c r="A115" s="7"/>
      <c r="B115" s="7" t="s">
        <v>32</v>
      </c>
      <c r="C115" s="7" t="s">
        <v>42</v>
      </c>
      <c r="D115" s="7"/>
      <c r="E115" s="7"/>
      <c r="F115" s="10"/>
      <c r="G115" s="6"/>
      <c r="H115" s="74"/>
      <c r="I115" s="74">
        <f>H114</f>
        <v>3873.78</v>
      </c>
    </row>
    <row r="116" spans="1:9" ht="15">
      <c r="A116" s="6" t="s">
        <v>156</v>
      </c>
      <c r="B116" s="7"/>
      <c r="C116" s="6"/>
      <c r="D116" s="6"/>
      <c r="E116" s="6"/>
      <c r="F116" s="10"/>
      <c r="G116" s="6"/>
      <c r="H116" s="74"/>
      <c r="I116" s="75"/>
    </row>
    <row r="117" spans="1:9" ht="15">
      <c r="A117" s="14"/>
      <c r="B117" s="5">
        <v>39802</v>
      </c>
      <c r="C117" s="14"/>
      <c r="D117" s="14"/>
      <c r="E117" s="14"/>
      <c r="F117" s="15"/>
      <c r="G117" s="9"/>
      <c r="H117" s="74"/>
      <c r="I117" s="74"/>
    </row>
    <row r="118" spans="1:9" ht="15">
      <c r="A118" s="7" t="s">
        <v>141</v>
      </c>
      <c r="B118" s="7" t="s">
        <v>143</v>
      </c>
      <c r="C118" s="6"/>
      <c r="D118" s="6"/>
      <c r="E118" s="6"/>
      <c r="F118" s="10"/>
      <c r="G118" s="9"/>
      <c r="H118" s="74">
        <v>80</v>
      </c>
      <c r="I118" s="74"/>
    </row>
    <row r="119" spans="1:9" ht="15">
      <c r="A119" s="16" t="s">
        <v>206</v>
      </c>
      <c r="B119" s="7" t="s">
        <v>78</v>
      </c>
      <c r="C119" s="7"/>
      <c r="D119" s="7"/>
      <c r="E119" s="7"/>
      <c r="F119" s="10"/>
      <c r="G119" s="9"/>
      <c r="H119" s="74">
        <v>15.2</v>
      </c>
      <c r="I119" s="74"/>
    </row>
    <row r="120" spans="1:9" ht="15">
      <c r="A120" s="7"/>
      <c r="B120" s="7" t="s">
        <v>55</v>
      </c>
      <c r="C120" s="7" t="s">
        <v>8</v>
      </c>
      <c r="D120" s="7"/>
      <c r="E120" s="7"/>
      <c r="F120" s="10"/>
      <c r="G120" s="6"/>
      <c r="H120" s="74"/>
      <c r="I120" s="75">
        <v>95.2</v>
      </c>
    </row>
    <row r="121" spans="1:9" ht="15">
      <c r="A121" s="14"/>
      <c r="B121" s="5">
        <v>39802</v>
      </c>
      <c r="C121" s="14"/>
      <c r="D121" s="14"/>
      <c r="E121" s="14"/>
      <c r="F121" s="15"/>
      <c r="G121" s="6"/>
      <c r="H121" s="74"/>
      <c r="I121" s="75"/>
    </row>
    <row r="122" spans="1:9" ht="15">
      <c r="A122" s="7" t="s">
        <v>246</v>
      </c>
      <c r="B122" s="7" t="s">
        <v>144</v>
      </c>
      <c r="C122" s="7"/>
      <c r="D122" s="7"/>
      <c r="E122" s="7"/>
      <c r="F122" s="10"/>
      <c r="G122" s="6"/>
      <c r="H122" s="74">
        <v>13</v>
      </c>
      <c r="I122" s="75"/>
    </row>
    <row r="123" spans="1:9" ht="15">
      <c r="A123" s="16" t="s">
        <v>206</v>
      </c>
      <c r="B123" s="7" t="s">
        <v>78</v>
      </c>
      <c r="C123" s="7"/>
      <c r="D123" s="7"/>
      <c r="E123" s="7"/>
      <c r="F123" s="10"/>
      <c r="G123" s="6"/>
      <c r="H123" s="74">
        <v>1.17</v>
      </c>
      <c r="I123" s="75"/>
    </row>
    <row r="124" spans="1:9" ht="15">
      <c r="A124" s="7"/>
      <c r="B124" s="7" t="s">
        <v>55</v>
      </c>
      <c r="C124" s="7" t="s">
        <v>8</v>
      </c>
      <c r="D124" s="7"/>
      <c r="E124" s="7"/>
      <c r="F124" s="10"/>
      <c r="G124" s="6"/>
      <c r="H124" s="74"/>
      <c r="I124" s="75">
        <v>14.17</v>
      </c>
    </row>
    <row r="125" spans="1:9" ht="15">
      <c r="A125" s="14"/>
      <c r="B125" s="5">
        <v>39803</v>
      </c>
      <c r="C125" s="14"/>
      <c r="D125" s="14"/>
      <c r="E125" s="14"/>
      <c r="F125" s="15"/>
      <c r="G125" s="6"/>
      <c r="H125" s="74"/>
      <c r="I125" s="75"/>
    </row>
    <row r="126" spans="1:9" ht="15">
      <c r="A126" s="7" t="s">
        <v>32</v>
      </c>
      <c r="B126" s="7" t="s">
        <v>42</v>
      </c>
      <c r="C126" s="7"/>
      <c r="D126" s="7"/>
      <c r="E126" s="7"/>
      <c r="F126" s="10"/>
      <c r="G126" s="6"/>
      <c r="H126" s="74">
        <f>SUM(I127:I137)</f>
        <v>3018.619999999999</v>
      </c>
      <c r="I126" s="75"/>
    </row>
    <row r="127" spans="1:9" ht="15">
      <c r="A127" s="7"/>
      <c r="B127" s="7" t="s">
        <v>33</v>
      </c>
      <c r="C127" s="7" t="s">
        <v>43</v>
      </c>
      <c r="D127" s="7"/>
      <c r="E127" s="7"/>
      <c r="F127" s="10"/>
      <c r="G127" s="6"/>
      <c r="H127" s="74"/>
      <c r="I127" s="75">
        <v>2586.04</v>
      </c>
    </row>
    <row r="128" spans="1:9" ht="15">
      <c r="A128" s="7"/>
      <c r="B128" s="7" t="s">
        <v>45</v>
      </c>
      <c r="C128" s="7" t="s">
        <v>44</v>
      </c>
      <c r="D128" s="7"/>
      <c r="E128" s="7"/>
      <c r="F128" s="10"/>
      <c r="G128" s="6"/>
      <c r="H128" s="74"/>
      <c r="I128" s="75">
        <v>27.43</v>
      </c>
    </row>
    <row r="129" spans="1:9" ht="15">
      <c r="A129" s="7"/>
      <c r="B129" s="7" t="s">
        <v>34</v>
      </c>
      <c r="C129" s="7" t="s">
        <v>46</v>
      </c>
      <c r="D129" s="7"/>
      <c r="E129" s="7"/>
      <c r="F129" s="10"/>
      <c r="G129" s="6"/>
      <c r="H129" s="74"/>
      <c r="I129" s="75">
        <v>4.45</v>
      </c>
    </row>
    <row r="130" spans="1:9" ht="15">
      <c r="A130" s="7"/>
      <c r="B130" s="7" t="s">
        <v>41</v>
      </c>
      <c r="C130" s="7" t="s">
        <v>51</v>
      </c>
      <c r="D130" s="7"/>
      <c r="E130" s="7"/>
      <c r="F130" s="10"/>
      <c r="G130" s="6"/>
      <c r="H130" s="74"/>
      <c r="I130" s="75">
        <v>2.94</v>
      </c>
    </row>
    <row r="131" spans="1:9" ht="15">
      <c r="A131" s="7"/>
      <c r="B131" s="7" t="s">
        <v>35</v>
      </c>
      <c r="C131" s="7" t="s">
        <v>47</v>
      </c>
      <c r="D131" s="7"/>
      <c r="E131" s="7"/>
      <c r="F131" s="10"/>
      <c r="G131" s="6"/>
      <c r="H131" s="74"/>
      <c r="I131" s="75">
        <v>21.68</v>
      </c>
    </row>
    <row r="132" spans="1:9" ht="15">
      <c r="A132" s="7"/>
      <c r="B132" s="7" t="s">
        <v>36</v>
      </c>
      <c r="C132" s="7" t="s">
        <v>48</v>
      </c>
      <c r="D132" s="7"/>
      <c r="E132" s="7"/>
      <c r="F132" s="10"/>
      <c r="G132" s="7"/>
      <c r="H132" s="74"/>
      <c r="I132" s="75">
        <v>16.47</v>
      </c>
    </row>
    <row r="133" spans="1:10" ht="15">
      <c r="A133" s="7"/>
      <c r="B133" s="7" t="s">
        <v>134</v>
      </c>
      <c r="C133" s="7" t="s">
        <v>135</v>
      </c>
      <c r="D133" s="7"/>
      <c r="E133" s="7"/>
      <c r="F133" s="10"/>
      <c r="G133" s="7"/>
      <c r="H133" s="74"/>
      <c r="I133" s="75">
        <v>49.43</v>
      </c>
      <c r="J133" s="136"/>
    </row>
    <row r="134" spans="1:9" ht="15">
      <c r="A134" s="7"/>
      <c r="B134" s="7" t="s">
        <v>37</v>
      </c>
      <c r="C134" s="7" t="s">
        <v>49</v>
      </c>
      <c r="D134" s="7"/>
      <c r="E134" s="7"/>
      <c r="F134" s="10"/>
      <c r="G134" s="7"/>
      <c r="H134" s="74"/>
      <c r="I134" s="75">
        <v>52.7</v>
      </c>
    </row>
    <row r="135" spans="1:9" ht="15">
      <c r="A135" s="7"/>
      <c r="B135" s="7" t="s">
        <v>38</v>
      </c>
      <c r="C135" s="7" t="s">
        <v>50</v>
      </c>
      <c r="D135" s="7"/>
      <c r="E135" s="7"/>
      <c r="F135" s="10"/>
      <c r="G135" s="7"/>
      <c r="H135" s="74"/>
      <c r="I135" s="75">
        <v>1.38</v>
      </c>
    </row>
    <row r="136" spans="1:9" ht="15">
      <c r="A136" s="7"/>
      <c r="B136" s="7" t="s">
        <v>39</v>
      </c>
      <c r="C136" s="7" t="s">
        <v>52</v>
      </c>
      <c r="D136" s="7"/>
      <c r="E136" s="7"/>
      <c r="F136" s="10"/>
      <c r="G136" s="7"/>
      <c r="H136" s="74"/>
      <c r="I136" s="75">
        <v>241.91</v>
      </c>
    </row>
    <row r="137" spans="1:9" ht="15">
      <c r="A137" s="7"/>
      <c r="B137" s="7" t="s">
        <v>40</v>
      </c>
      <c r="C137" s="7" t="s">
        <v>53</v>
      </c>
      <c r="D137" s="6"/>
      <c r="E137" s="6"/>
      <c r="F137" s="10"/>
      <c r="G137" s="7"/>
      <c r="H137" s="74"/>
      <c r="I137" s="75">
        <v>14.19</v>
      </c>
    </row>
    <row r="138" spans="1:9" ht="15">
      <c r="A138" s="6" t="s">
        <v>54</v>
      </c>
      <c r="B138" s="7"/>
      <c r="C138" s="6"/>
      <c r="D138" s="6"/>
      <c r="E138" s="6"/>
      <c r="F138" s="10"/>
      <c r="G138" s="7"/>
      <c r="H138" s="74"/>
      <c r="I138" s="75"/>
    </row>
    <row r="139" spans="1:9" ht="15">
      <c r="A139" s="14"/>
      <c r="B139" s="5">
        <v>39803</v>
      </c>
      <c r="C139" s="14"/>
      <c r="D139" s="14"/>
      <c r="E139" s="14"/>
      <c r="F139" s="15"/>
      <c r="G139" s="7"/>
      <c r="H139" s="74"/>
      <c r="I139" s="75"/>
    </row>
    <row r="140" spans="1:9" ht="15">
      <c r="A140" s="7" t="s">
        <v>55</v>
      </c>
      <c r="B140" s="7" t="s">
        <v>8</v>
      </c>
      <c r="C140" s="7"/>
      <c r="D140" s="7"/>
      <c r="E140" s="7"/>
      <c r="F140" s="10"/>
      <c r="G140" s="7"/>
      <c r="H140" s="74">
        <f>H126</f>
        <v>3018.619999999999</v>
      </c>
      <c r="I140" s="75"/>
    </row>
    <row r="141" spans="1:9" ht="15">
      <c r="A141" s="7"/>
      <c r="B141" s="7" t="s">
        <v>32</v>
      </c>
      <c r="C141" s="7" t="s">
        <v>42</v>
      </c>
      <c r="D141" s="7"/>
      <c r="E141" s="7"/>
      <c r="F141" s="10"/>
      <c r="G141" s="7"/>
      <c r="H141" s="74"/>
      <c r="I141" s="74">
        <f>H126</f>
        <v>3018.619999999999</v>
      </c>
    </row>
    <row r="142" spans="1:9" ht="15">
      <c r="A142" s="7" t="s">
        <v>156</v>
      </c>
      <c r="B142" s="7"/>
      <c r="C142" s="7"/>
      <c r="D142" s="7"/>
      <c r="E142" s="7"/>
      <c r="F142" s="10"/>
      <c r="G142" s="7"/>
      <c r="H142" s="74"/>
      <c r="I142" s="75"/>
    </row>
    <row r="143" spans="1:9" ht="15">
      <c r="A143" s="14"/>
      <c r="B143" s="5">
        <v>39805</v>
      </c>
      <c r="C143" s="14"/>
      <c r="D143" s="14"/>
      <c r="E143" s="14"/>
      <c r="F143" s="15"/>
      <c r="G143" s="7"/>
      <c r="H143" s="74"/>
      <c r="I143" s="75"/>
    </row>
    <row r="144" spans="1:9" ht="15">
      <c r="A144" s="6" t="s">
        <v>58</v>
      </c>
      <c r="B144" s="7" t="s">
        <v>22</v>
      </c>
      <c r="C144" s="7"/>
      <c r="D144" s="7"/>
      <c r="E144" s="7"/>
      <c r="F144" s="10"/>
      <c r="G144" s="7"/>
      <c r="H144" s="74">
        <v>148</v>
      </c>
      <c r="I144" s="75"/>
    </row>
    <row r="145" spans="1:9" ht="15">
      <c r="A145" s="16" t="s">
        <v>70</v>
      </c>
      <c r="B145" s="7" t="s">
        <v>23</v>
      </c>
      <c r="C145" s="7"/>
      <c r="D145" s="7"/>
      <c r="E145" s="7"/>
      <c r="F145" s="10"/>
      <c r="G145" s="7"/>
      <c r="H145" s="74">
        <v>13.32</v>
      </c>
      <c r="I145" s="75"/>
    </row>
    <row r="146" spans="1:9" ht="15">
      <c r="A146" s="7"/>
      <c r="B146" s="7" t="s">
        <v>61</v>
      </c>
      <c r="C146" s="7" t="s">
        <v>131</v>
      </c>
      <c r="D146" s="7"/>
      <c r="E146" s="7"/>
      <c r="F146" s="10"/>
      <c r="G146" s="7"/>
      <c r="H146" s="74"/>
      <c r="I146" s="75">
        <v>161.32</v>
      </c>
    </row>
    <row r="147" spans="1:9" ht="15">
      <c r="A147" s="7"/>
      <c r="B147" s="7"/>
      <c r="C147" s="7"/>
      <c r="D147" s="7"/>
      <c r="E147" s="7"/>
      <c r="F147" s="10"/>
      <c r="G147" s="7"/>
      <c r="H147" s="74"/>
      <c r="I147" s="75"/>
    </row>
    <row r="148" spans="1:9" ht="15">
      <c r="A148" s="7"/>
      <c r="B148" s="7"/>
      <c r="C148" s="7"/>
      <c r="D148" s="7"/>
      <c r="E148" s="7"/>
      <c r="F148" s="10"/>
      <c r="G148" s="7"/>
      <c r="H148" s="74"/>
      <c r="I148" s="75"/>
    </row>
    <row r="149" spans="1:9" ht="15">
      <c r="A149" s="14"/>
      <c r="B149" s="7"/>
      <c r="C149" s="14"/>
      <c r="D149" s="14"/>
      <c r="E149" s="14"/>
      <c r="F149" s="15"/>
      <c r="G149" s="7"/>
      <c r="H149" s="74"/>
      <c r="I149" s="75"/>
    </row>
    <row r="150" spans="1:9" ht="15.75" thickBot="1">
      <c r="A150" s="7" t="s">
        <v>274</v>
      </c>
      <c r="B150" s="7"/>
      <c r="C150" s="7"/>
      <c r="D150" s="7"/>
      <c r="E150" s="7"/>
      <c r="F150" s="10"/>
      <c r="G150" s="7"/>
      <c r="H150" s="148">
        <f>SUM(H101:H149)</f>
        <v>54341.719999999994</v>
      </c>
      <c r="I150" s="160">
        <f>SUM(I101:I149)</f>
        <v>54341.72000000001</v>
      </c>
    </row>
    <row r="151" spans="1:9" ht="16.5" thickBot="1" thickTop="1">
      <c r="A151" s="7" t="s">
        <v>275</v>
      </c>
      <c r="B151" s="7"/>
      <c r="C151" s="7"/>
      <c r="D151" s="7"/>
      <c r="E151" s="7"/>
      <c r="F151" s="10"/>
      <c r="G151" s="7"/>
      <c r="H151" s="166">
        <f>H150</f>
        <v>54341.719999999994</v>
      </c>
      <c r="I151" s="162">
        <f>I150</f>
        <v>54341.72000000001</v>
      </c>
    </row>
    <row r="152" spans="1:9" ht="15.75" thickTop="1">
      <c r="A152" s="14"/>
      <c r="B152" s="5">
        <v>39805</v>
      </c>
      <c r="C152" s="14"/>
      <c r="D152" s="14"/>
      <c r="E152" s="14"/>
      <c r="F152" s="15"/>
      <c r="G152" s="7"/>
      <c r="H152" s="74"/>
      <c r="I152" s="75"/>
    </row>
    <row r="153" spans="1:9" ht="15">
      <c r="A153" s="7" t="s">
        <v>75</v>
      </c>
      <c r="B153" s="7" t="s">
        <v>25</v>
      </c>
      <c r="C153" s="7"/>
      <c r="D153" s="7"/>
      <c r="E153" s="7"/>
      <c r="F153" s="10"/>
      <c r="G153" s="7"/>
      <c r="H153" s="74">
        <v>45</v>
      </c>
      <c r="I153" s="75"/>
    </row>
    <row r="154" spans="1:9" ht="15">
      <c r="A154" s="7" t="s">
        <v>71</v>
      </c>
      <c r="B154" s="7" t="s">
        <v>24</v>
      </c>
      <c r="C154" s="7"/>
      <c r="D154" s="7"/>
      <c r="E154" s="7"/>
      <c r="F154" s="10"/>
      <c r="G154" s="7"/>
      <c r="H154" s="74">
        <v>8.55</v>
      </c>
      <c r="I154" s="75"/>
    </row>
    <row r="155" spans="1:9" ht="15">
      <c r="A155" s="6"/>
      <c r="B155" s="7" t="s">
        <v>62</v>
      </c>
      <c r="C155" s="6" t="s">
        <v>26</v>
      </c>
      <c r="D155" s="6"/>
      <c r="E155" s="6"/>
      <c r="F155" s="10"/>
      <c r="G155" s="7"/>
      <c r="H155" s="74"/>
      <c r="I155" s="75">
        <v>53.55</v>
      </c>
    </row>
    <row r="156" spans="1:9" ht="15">
      <c r="A156" s="14"/>
      <c r="B156" s="5">
        <v>39806</v>
      </c>
      <c r="C156" s="14"/>
      <c r="D156" s="14"/>
      <c r="E156" s="14"/>
      <c r="F156" s="15"/>
      <c r="G156" s="7"/>
      <c r="H156" s="74"/>
      <c r="I156" s="75"/>
    </row>
    <row r="157" spans="1:9" ht="15">
      <c r="A157" s="7" t="s">
        <v>61</v>
      </c>
      <c r="B157" s="7" t="s">
        <v>131</v>
      </c>
      <c r="C157" s="7"/>
      <c r="D157" s="7"/>
      <c r="E157" s="7"/>
      <c r="F157" s="10"/>
      <c r="G157" s="28"/>
      <c r="H157" s="75">
        <v>161.32</v>
      </c>
      <c r="I157" s="75"/>
    </row>
    <row r="158" spans="1:9" ht="15">
      <c r="A158" s="7"/>
      <c r="B158" s="7" t="s">
        <v>55</v>
      </c>
      <c r="C158" s="7" t="s">
        <v>8</v>
      </c>
      <c r="D158" s="7"/>
      <c r="E158" s="7"/>
      <c r="F158" s="10"/>
      <c r="G158" s="28"/>
      <c r="H158" s="75"/>
      <c r="I158" s="75">
        <v>161.32</v>
      </c>
    </row>
    <row r="159" spans="1:9" ht="15">
      <c r="A159" s="14"/>
      <c r="B159" s="5">
        <v>39806</v>
      </c>
      <c r="C159" s="14"/>
      <c r="D159" s="14"/>
      <c r="E159" s="14"/>
      <c r="F159" s="15"/>
      <c r="G159" s="28"/>
      <c r="H159" s="75"/>
      <c r="I159" s="75"/>
    </row>
    <row r="160" spans="1:9" ht="15">
      <c r="A160" s="7" t="s">
        <v>62</v>
      </c>
      <c r="B160" s="6" t="s">
        <v>26</v>
      </c>
      <c r="C160" s="7"/>
      <c r="D160" s="7"/>
      <c r="E160" s="7"/>
      <c r="F160" s="10"/>
      <c r="G160" s="28"/>
      <c r="H160" s="75">
        <v>53.55</v>
      </c>
      <c r="I160" s="75"/>
    </row>
    <row r="161" spans="1:9" ht="15">
      <c r="A161" s="7"/>
      <c r="B161" s="7" t="s">
        <v>55</v>
      </c>
      <c r="C161" s="7" t="s">
        <v>8</v>
      </c>
      <c r="D161" s="7"/>
      <c r="E161" s="7"/>
      <c r="F161" s="10"/>
      <c r="G161" s="28"/>
      <c r="H161" s="75"/>
      <c r="I161" s="75">
        <v>53.55</v>
      </c>
    </row>
    <row r="162" spans="1:9" ht="15">
      <c r="A162" s="14"/>
      <c r="B162" s="5">
        <v>39807</v>
      </c>
      <c r="C162" s="14"/>
      <c r="D162" s="14"/>
      <c r="E162" s="14"/>
      <c r="F162" s="15"/>
      <c r="G162" s="7"/>
      <c r="H162" s="74"/>
      <c r="I162" s="75"/>
    </row>
    <row r="163" spans="1:9" ht="15">
      <c r="A163" s="7" t="s">
        <v>32</v>
      </c>
      <c r="B163" s="7" t="s">
        <v>42</v>
      </c>
      <c r="C163" s="7"/>
      <c r="D163" s="7"/>
      <c r="E163" s="7"/>
      <c r="F163" s="10"/>
      <c r="G163" s="7"/>
      <c r="H163" s="74">
        <f>SUM(I164:I173)</f>
        <v>8069.640000000002</v>
      </c>
      <c r="I163" s="75"/>
    </row>
    <row r="164" spans="1:9" ht="15">
      <c r="A164" s="7"/>
      <c r="B164" s="7" t="s">
        <v>33</v>
      </c>
      <c r="C164" s="7" t="s">
        <v>43</v>
      </c>
      <c r="D164" s="7"/>
      <c r="E164" s="7"/>
      <c r="F164" s="10"/>
      <c r="G164" s="7"/>
      <c r="H164" s="74"/>
      <c r="I164" s="74">
        <v>6815.56</v>
      </c>
    </row>
    <row r="165" spans="1:9" ht="15">
      <c r="A165" s="7"/>
      <c r="B165" s="7" t="s">
        <v>45</v>
      </c>
      <c r="C165" s="7" t="s">
        <v>44</v>
      </c>
      <c r="D165" s="7"/>
      <c r="E165" s="7"/>
      <c r="F165" s="10"/>
      <c r="G165" s="7"/>
      <c r="H165" s="74"/>
      <c r="I165" s="74">
        <v>96.1</v>
      </c>
    </row>
    <row r="166" spans="1:9" ht="15">
      <c r="A166" s="7"/>
      <c r="B166" s="7" t="s">
        <v>34</v>
      </c>
      <c r="C166" s="7" t="s">
        <v>46</v>
      </c>
      <c r="D166" s="7"/>
      <c r="E166" s="7"/>
      <c r="F166" s="10"/>
      <c r="G166" s="7"/>
      <c r="H166" s="74"/>
      <c r="I166" s="74">
        <v>2.78</v>
      </c>
    </row>
    <row r="167" spans="1:9" ht="15">
      <c r="A167" s="7"/>
      <c r="B167" s="7" t="s">
        <v>41</v>
      </c>
      <c r="C167" s="7" t="s">
        <v>51</v>
      </c>
      <c r="D167" s="7"/>
      <c r="E167" s="7"/>
      <c r="F167" s="10"/>
      <c r="G167" s="7"/>
      <c r="H167" s="74"/>
      <c r="I167" s="74">
        <v>34</v>
      </c>
    </row>
    <row r="168" spans="1:9" ht="15">
      <c r="A168" s="7"/>
      <c r="B168" s="7" t="s">
        <v>35</v>
      </c>
      <c r="C168" s="7" t="s">
        <v>47</v>
      </c>
      <c r="D168" s="7"/>
      <c r="E168" s="7"/>
      <c r="F168" s="10"/>
      <c r="G168" s="7"/>
      <c r="H168" s="74"/>
      <c r="I168" s="74">
        <v>189.38</v>
      </c>
    </row>
    <row r="169" spans="1:9" ht="15">
      <c r="A169" s="7"/>
      <c r="B169" s="7" t="s">
        <v>36</v>
      </c>
      <c r="C169" s="7" t="s">
        <v>48</v>
      </c>
      <c r="D169" s="7"/>
      <c r="E169" s="7"/>
      <c r="F169" s="10"/>
      <c r="G169" s="7"/>
      <c r="H169" s="74"/>
      <c r="I169" s="74">
        <v>206.56</v>
      </c>
    </row>
    <row r="170" spans="1:10" ht="15">
      <c r="A170" s="7"/>
      <c r="B170" s="7" t="s">
        <v>37</v>
      </c>
      <c r="C170" s="7" t="s">
        <v>49</v>
      </c>
      <c r="D170" s="7"/>
      <c r="E170" s="7"/>
      <c r="F170" s="10"/>
      <c r="G170" s="7"/>
      <c r="H170" s="74"/>
      <c r="I170" s="74">
        <v>35.52</v>
      </c>
      <c r="J170" s="136"/>
    </row>
    <row r="171" spans="1:17" ht="15">
      <c r="A171" s="7"/>
      <c r="B171" s="7" t="s">
        <v>38</v>
      </c>
      <c r="C171" s="7" t="s">
        <v>50</v>
      </c>
      <c r="D171" s="7"/>
      <c r="E171" s="7"/>
      <c r="F171" s="10"/>
      <c r="G171" s="7"/>
      <c r="H171" s="74"/>
      <c r="I171" s="74">
        <v>1.02</v>
      </c>
      <c r="M171" s="29"/>
      <c r="N171" s="29"/>
      <c r="O171" s="29"/>
      <c r="P171" s="29"/>
      <c r="Q171" s="29"/>
    </row>
    <row r="172" spans="1:9" ht="15">
      <c r="A172" s="7"/>
      <c r="B172" s="7" t="s">
        <v>39</v>
      </c>
      <c r="C172" s="7" t="s">
        <v>52</v>
      </c>
      <c r="D172" s="7"/>
      <c r="E172" s="7"/>
      <c r="F172" s="10"/>
      <c r="G172" s="7"/>
      <c r="H172" s="74"/>
      <c r="I172" s="74">
        <v>642.29</v>
      </c>
    </row>
    <row r="173" spans="1:9" ht="15">
      <c r="A173" s="7"/>
      <c r="B173" s="7" t="s">
        <v>40</v>
      </c>
      <c r="C173" s="7" t="s">
        <v>53</v>
      </c>
      <c r="D173" s="6"/>
      <c r="E173" s="6"/>
      <c r="F173" s="10"/>
      <c r="G173" s="7"/>
      <c r="H173" s="74"/>
      <c r="I173" s="74">
        <v>46.43</v>
      </c>
    </row>
    <row r="174" spans="1:9" ht="15">
      <c r="A174" s="6" t="s">
        <v>54</v>
      </c>
      <c r="B174" s="7"/>
      <c r="C174" s="6"/>
      <c r="D174" s="6"/>
      <c r="E174" s="6"/>
      <c r="F174" s="10"/>
      <c r="G174" s="28"/>
      <c r="H174" s="75"/>
      <c r="I174" s="74"/>
    </row>
    <row r="175" spans="1:9" ht="15">
      <c r="A175" s="14"/>
      <c r="B175" s="5">
        <v>39807</v>
      </c>
      <c r="C175" s="14"/>
      <c r="D175" s="14"/>
      <c r="E175" s="14"/>
      <c r="F175" s="15"/>
      <c r="G175" s="9"/>
      <c r="H175" s="74"/>
      <c r="I175" s="75"/>
    </row>
    <row r="176" spans="1:9" ht="15">
      <c r="A176" s="7" t="s">
        <v>55</v>
      </c>
      <c r="B176" s="7" t="s">
        <v>8</v>
      </c>
      <c r="C176" s="7"/>
      <c r="D176" s="7"/>
      <c r="E176" s="7"/>
      <c r="F176" s="10"/>
      <c r="G176" s="7"/>
      <c r="H176" s="74">
        <f>H163</f>
        <v>8069.640000000002</v>
      </c>
      <c r="I176" s="74"/>
    </row>
    <row r="177" spans="1:9" ht="15">
      <c r="A177" s="7"/>
      <c r="B177" s="7" t="s">
        <v>32</v>
      </c>
      <c r="C177" s="7" t="s">
        <v>42</v>
      </c>
      <c r="D177" s="7"/>
      <c r="E177" s="7"/>
      <c r="F177" s="10"/>
      <c r="G177" s="7"/>
      <c r="H177" s="74"/>
      <c r="I177" s="74">
        <f>H176</f>
        <v>8069.640000000002</v>
      </c>
    </row>
    <row r="178" spans="1:9" ht="15">
      <c r="A178" s="7" t="s">
        <v>156</v>
      </c>
      <c r="B178" s="7"/>
      <c r="C178" s="7"/>
      <c r="D178" s="7"/>
      <c r="E178" s="7"/>
      <c r="F178" s="10"/>
      <c r="G178" s="7"/>
      <c r="H178" s="74"/>
      <c r="I178" s="74"/>
    </row>
    <row r="179" spans="1:9" ht="15">
      <c r="A179" s="14"/>
      <c r="B179" s="5">
        <v>39809</v>
      </c>
      <c r="C179" s="14"/>
      <c r="D179" s="14"/>
      <c r="E179" s="14"/>
      <c r="F179" s="15"/>
      <c r="G179" s="7"/>
      <c r="H179" s="74"/>
      <c r="I179" s="74"/>
    </row>
    <row r="180" spans="1:9" ht="15">
      <c r="A180" s="7" t="s">
        <v>145</v>
      </c>
      <c r="B180" s="7" t="s">
        <v>146</v>
      </c>
      <c r="C180" s="7"/>
      <c r="D180" s="7"/>
      <c r="E180" s="7"/>
      <c r="F180" s="10"/>
      <c r="G180" s="7"/>
      <c r="H180" s="74">
        <v>23</v>
      </c>
      <c r="I180" s="74"/>
    </row>
    <row r="181" spans="1:9" ht="15">
      <c r="A181" s="16" t="s">
        <v>206</v>
      </c>
      <c r="B181" s="7" t="s">
        <v>78</v>
      </c>
      <c r="C181" s="7"/>
      <c r="D181" s="7"/>
      <c r="E181" s="7"/>
      <c r="F181" s="10"/>
      <c r="G181" s="7"/>
      <c r="H181" s="74">
        <v>4.37</v>
      </c>
      <c r="I181" s="74"/>
    </row>
    <row r="182" spans="1:9" ht="15">
      <c r="A182" s="7"/>
      <c r="B182" s="7" t="s">
        <v>168</v>
      </c>
      <c r="C182" s="7" t="s">
        <v>147</v>
      </c>
      <c r="D182" s="7"/>
      <c r="E182" s="7"/>
      <c r="F182" s="10"/>
      <c r="G182" s="7"/>
      <c r="H182" s="74"/>
      <c r="I182" s="74">
        <v>27.37</v>
      </c>
    </row>
    <row r="183" spans="1:9" ht="15">
      <c r="A183" s="14"/>
      <c r="B183" s="5">
        <v>39809</v>
      </c>
      <c r="C183" s="14"/>
      <c r="D183" s="14"/>
      <c r="E183" s="14"/>
      <c r="F183" s="15"/>
      <c r="G183" s="7"/>
      <c r="H183" s="74"/>
      <c r="I183" s="74"/>
    </row>
    <row r="184" spans="1:9" ht="15">
      <c r="A184" s="7" t="s">
        <v>148</v>
      </c>
      <c r="B184" s="7" t="s">
        <v>149</v>
      </c>
      <c r="C184" s="7"/>
      <c r="D184" s="7"/>
      <c r="E184" s="7"/>
      <c r="F184" s="10"/>
      <c r="G184" s="7"/>
      <c r="H184" s="74">
        <v>280</v>
      </c>
      <c r="I184" s="74"/>
    </row>
    <row r="185" spans="1:9" ht="15">
      <c r="A185" s="16" t="s">
        <v>206</v>
      </c>
      <c r="B185" s="7" t="s">
        <v>78</v>
      </c>
      <c r="C185" s="7"/>
      <c r="D185" s="7"/>
      <c r="E185" s="7"/>
      <c r="F185" s="10"/>
      <c r="G185" s="7"/>
      <c r="H185" s="74">
        <v>53.2</v>
      </c>
      <c r="I185" s="74"/>
    </row>
    <row r="186" spans="1:9" ht="15">
      <c r="A186" s="7"/>
      <c r="B186" s="7" t="s">
        <v>55</v>
      </c>
      <c r="C186" s="7" t="s">
        <v>8</v>
      </c>
      <c r="D186" s="7"/>
      <c r="E186" s="7"/>
      <c r="F186" s="10"/>
      <c r="G186" s="7"/>
      <c r="H186" s="74"/>
      <c r="I186" s="74">
        <v>333.2</v>
      </c>
    </row>
    <row r="187" spans="1:9" ht="15">
      <c r="A187" s="14"/>
      <c r="B187" s="5">
        <v>39810</v>
      </c>
      <c r="C187" s="14"/>
      <c r="D187" s="14"/>
      <c r="E187" s="14"/>
      <c r="F187" s="15"/>
      <c r="G187" s="7"/>
      <c r="H187" s="74"/>
      <c r="I187" s="74"/>
    </row>
    <row r="188" spans="1:9" ht="15">
      <c r="A188" s="7" t="s">
        <v>150</v>
      </c>
      <c r="B188" s="7" t="s">
        <v>151</v>
      </c>
      <c r="C188" s="7"/>
      <c r="D188" s="7"/>
      <c r="E188" s="7"/>
      <c r="F188" s="10"/>
      <c r="G188" s="7"/>
      <c r="H188" s="74">
        <v>100</v>
      </c>
      <c r="I188" s="74"/>
    </row>
    <row r="189" spans="1:9" ht="15">
      <c r="A189" s="7"/>
      <c r="B189" s="7" t="s">
        <v>55</v>
      </c>
      <c r="C189" s="7" t="s">
        <v>8</v>
      </c>
      <c r="D189" s="7"/>
      <c r="E189" s="7"/>
      <c r="F189" s="10"/>
      <c r="G189" s="7"/>
      <c r="H189" s="74"/>
      <c r="I189" s="74">
        <v>100</v>
      </c>
    </row>
    <row r="190" spans="1:9" ht="15">
      <c r="A190" s="7"/>
      <c r="B190" s="7"/>
      <c r="C190" s="7"/>
      <c r="D190" s="7"/>
      <c r="E190" s="7"/>
      <c r="F190" s="10"/>
      <c r="G190" s="7"/>
      <c r="H190" s="74"/>
      <c r="I190" s="74"/>
    </row>
    <row r="191" spans="1:9" ht="15">
      <c r="A191" s="7"/>
      <c r="B191" s="7"/>
      <c r="C191" s="7"/>
      <c r="D191" s="7"/>
      <c r="E191" s="7"/>
      <c r="F191" s="10"/>
      <c r="G191" s="7"/>
      <c r="H191" s="74"/>
      <c r="I191" s="74"/>
    </row>
    <row r="192" spans="1:9" ht="15">
      <c r="A192" s="7"/>
      <c r="B192" s="7"/>
      <c r="C192" s="7"/>
      <c r="D192" s="7"/>
      <c r="E192" s="7"/>
      <c r="F192" s="10"/>
      <c r="G192" s="7"/>
      <c r="H192" s="74"/>
      <c r="I192" s="74"/>
    </row>
    <row r="193" spans="1:9" ht="15">
      <c r="A193" s="7"/>
      <c r="B193" s="7"/>
      <c r="C193" s="7"/>
      <c r="D193" s="7"/>
      <c r="E193" s="7"/>
      <c r="F193" s="10"/>
      <c r="G193" s="7"/>
      <c r="H193" s="74"/>
      <c r="I193" s="74"/>
    </row>
    <row r="194" spans="1:9" ht="15">
      <c r="A194" s="7"/>
      <c r="B194" s="7"/>
      <c r="C194" s="7"/>
      <c r="D194" s="7"/>
      <c r="E194" s="7"/>
      <c r="F194" s="10"/>
      <c r="G194" s="7"/>
      <c r="H194" s="74"/>
      <c r="I194" s="74"/>
    </row>
    <row r="195" spans="1:9" ht="15">
      <c r="A195" s="7"/>
      <c r="B195" s="7"/>
      <c r="C195" s="7"/>
      <c r="D195" s="7"/>
      <c r="E195" s="7"/>
      <c r="F195" s="10"/>
      <c r="G195" s="7"/>
      <c r="H195" s="74"/>
      <c r="I195" s="74"/>
    </row>
    <row r="196" spans="1:9" ht="15">
      <c r="A196" s="7"/>
      <c r="B196" s="7"/>
      <c r="C196" s="7"/>
      <c r="D196" s="7"/>
      <c r="E196" s="7"/>
      <c r="F196" s="10"/>
      <c r="G196" s="7"/>
      <c r="H196" s="74"/>
      <c r="I196" s="74"/>
    </row>
    <row r="197" spans="1:9" ht="15">
      <c r="A197" s="7"/>
      <c r="B197" s="7"/>
      <c r="C197" s="7"/>
      <c r="D197" s="7"/>
      <c r="E197" s="7"/>
      <c r="F197" s="10"/>
      <c r="G197" s="7"/>
      <c r="H197" s="74"/>
      <c r="I197" s="74"/>
    </row>
    <row r="198" spans="1:9" ht="15">
      <c r="A198" s="14"/>
      <c r="B198" s="7"/>
      <c r="C198" s="14"/>
      <c r="D198" s="14"/>
      <c r="E198" s="14"/>
      <c r="F198" s="15"/>
      <c r="G198" s="7"/>
      <c r="H198" s="74"/>
      <c r="I198" s="74"/>
    </row>
    <row r="199" spans="1:9" ht="15.75" thickBot="1">
      <c r="A199" s="7" t="s">
        <v>274</v>
      </c>
      <c r="B199" s="7"/>
      <c r="C199" s="7"/>
      <c r="D199" s="7"/>
      <c r="E199" s="7"/>
      <c r="F199" s="10"/>
      <c r="G199" s="7"/>
      <c r="H199" s="148">
        <f>SUM(H151:H198)</f>
        <v>71209.98999999999</v>
      </c>
      <c r="I199" s="148">
        <f>SUM(I151:I198)</f>
        <v>71209.98999999999</v>
      </c>
    </row>
    <row r="200" spans="1:9" ht="15.75" thickTop="1">
      <c r="A200" s="7"/>
      <c r="B200" s="7"/>
      <c r="C200" s="7"/>
      <c r="D200" s="7"/>
      <c r="E200" s="7"/>
      <c r="F200" s="10"/>
      <c r="G200" s="7"/>
      <c r="H200" s="74"/>
      <c r="I200" s="74"/>
    </row>
    <row r="201" spans="1:9" ht="15.75" thickBot="1">
      <c r="A201" s="7" t="s">
        <v>275</v>
      </c>
      <c r="B201" s="7"/>
      <c r="C201" s="7"/>
      <c r="D201" s="7"/>
      <c r="E201" s="7"/>
      <c r="F201" s="10"/>
      <c r="G201" s="7"/>
      <c r="H201" s="163">
        <f>H199</f>
        <v>71209.98999999999</v>
      </c>
      <c r="I201" s="163">
        <f>I199</f>
        <v>71209.98999999999</v>
      </c>
    </row>
    <row r="202" spans="1:9" ht="15.75" thickTop="1">
      <c r="A202" s="14"/>
      <c r="B202" s="5">
        <v>39812</v>
      </c>
      <c r="C202" s="14"/>
      <c r="D202" s="14"/>
      <c r="E202" s="14"/>
      <c r="F202" s="15"/>
      <c r="G202" s="7"/>
      <c r="H202" s="74"/>
      <c r="I202" s="74"/>
    </row>
    <row r="203" spans="1:9" ht="15">
      <c r="A203" s="7" t="s">
        <v>32</v>
      </c>
      <c r="B203" s="7" t="s">
        <v>42</v>
      </c>
      <c r="C203" s="7"/>
      <c r="D203" s="7"/>
      <c r="E203" s="7"/>
      <c r="F203" s="10"/>
      <c r="G203" s="7"/>
      <c r="H203" s="74">
        <f>SUM(I204:I214)</f>
        <v>9055.689999999999</v>
      </c>
      <c r="I203" s="74"/>
    </row>
    <row r="204" spans="1:9" ht="15">
      <c r="A204" s="7"/>
      <c r="B204" s="7" t="s">
        <v>33</v>
      </c>
      <c r="C204" s="7" t="s">
        <v>43</v>
      </c>
      <c r="D204" s="7"/>
      <c r="E204" s="7"/>
      <c r="F204" s="10"/>
      <c r="G204" s="7"/>
      <c r="H204" s="74"/>
      <c r="I204" s="74">
        <v>7758.12</v>
      </c>
    </row>
    <row r="205" spans="1:9" ht="15">
      <c r="A205" s="7"/>
      <c r="B205" s="7" t="s">
        <v>45</v>
      </c>
      <c r="C205" s="7" t="s">
        <v>44</v>
      </c>
      <c r="D205" s="7"/>
      <c r="E205" s="7"/>
      <c r="F205" s="10"/>
      <c r="G205" s="7"/>
      <c r="H205" s="74"/>
      <c r="I205" s="74">
        <v>82.29</v>
      </c>
    </row>
    <row r="206" spans="1:9" ht="15">
      <c r="A206" s="7"/>
      <c r="B206" s="7" t="s">
        <v>34</v>
      </c>
      <c r="C206" s="7" t="s">
        <v>46</v>
      </c>
      <c r="D206" s="7"/>
      <c r="E206" s="7"/>
      <c r="F206" s="10"/>
      <c r="G206" s="7"/>
      <c r="H206" s="74"/>
      <c r="I206" s="74">
        <v>13.35</v>
      </c>
    </row>
    <row r="207" spans="1:9" ht="15">
      <c r="A207" s="7"/>
      <c r="B207" s="7" t="s">
        <v>41</v>
      </c>
      <c r="C207" s="7" t="s">
        <v>51</v>
      </c>
      <c r="D207" s="7"/>
      <c r="E207" s="7"/>
      <c r="F207" s="10"/>
      <c r="G207" s="7"/>
      <c r="H207" s="74"/>
      <c r="I207" s="74">
        <v>8.82</v>
      </c>
    </row>
    <row r="208" spans="1:9" ht="15">
      <c r="A208" s="7"/>
      <c r="B208" s="7" t="s">
        <v>35</v>
      </c>
      <c r="C208" s="7" t="s">
        <v>47</v>
      </c>
      <c r="D208" s="7"/>
      <c r="E208" s="7"/>
      <c r="F208" s="10"/>
      <c r="G208" s="7"/>
      <c r="H208" s="74"/>
      <c r="I208" s="74">
        <v>65.04</v>
      </c>
    </row>
    <row r="209" spans="1:10" ht="15">
      <c r="A209" s="7"/>
      <c r="B209" s="7" t="s">
        <v>36</v>
      </c>
      <c r="C209" s="7" t="s">
        <v>48</v>
      </c>
      <c r="D209" s="7"/>
      <c r="E209" s="7"/>
      <c r="F209" s="10"/>
      <c r="G209" s="7"/>
      <c r="H209" s="74"/>
      <c r="I209" s="74">
        <v>49.41</v>
      </c>
      <c r="J209" s="136"/>
    </row>
    <row r="210" spans="1:9" ht="15">
      <c r="A210" s="7"/>
      <c r="B210" s="7" t="s">
        <v>134</v>
      </c>
      <c r="C210" s="7" t="s">
        <v>135</v>
      </c>
      <c r="D210" s="7"/>
      <c r="E210" s="7"/>
      <c r="F210" s="10"/>
      <c r="G210" s="7"/>
      <c r="H210" s="74"/>
      <c r="I210" s="74">
        <v>148.29</v>
      </c>
    </row>
    <row r="211" spans="1:9" ht="15">
      <c r="A211" s="7"/>
      <c r="B211" s="7" t="s">
        <v>37</v>
      </c>
      <c r="C211" s="7" t="s">
        <v>49</v>
      </c>
      <c r="D211" s="7"/>
      <c r="E211" s="7"/>
      <c r="F211" s="10"/>
      <c r="G211" s="7"/>
      <c r="H211" s="74"/>
      <c r="I211" s="74">
        <v>158.1</v>
      </c>
    </row>
    <row r="212" spans="1:9" ht="15">
      <c r="A212" s="7"/>
      <c r="B212" s="7" t="s">
        <v>38</v>
      </c>
      <c r="C212" s="7" t="s">
        <v>50</v>
      </c>
      <c r="D212" s="7"/>
      <c r="E212" s="7"/>
      <c r="F212" s="10"/>
      <c r="G212" s="7"/>
      <c r="H212" s="74"/>
      <c r="I212" s="74">
        <v>4.14</v>
      </c>
    </row>
    <row r="213" spans="1:9" ht="15">
      <c r="A213" s="7"/>
      <c r="B213" s="7" t="s">
        <v>39</v>
      </c>
      <c r="C213" s="7" t="s">
        <v>52</v>
      </c>
      <c r="D213" s="7"/>
      <c r="E213" s="7"/>
      <c r="F213" s="10"/>
      <c r="G213" s="7"/>
      <c r="H213" s="74"/>
      <c r="I213" s="74">
        <v>725.57</v>
      </c>
    </row>
    <row r="214" spans="1:9" ht="15">
      <c r="A214" s="7"/>
      <c r="B214" s="7" t="s">
        <v>40</v>
      </c>
      <c r="C214" s="7" t="s">
        <v>53</v>
      </c>
      <c r="D214" s="6"/>
      <c r="E214" s="6"/>
      <c r="F214" s="10"/>
      <c r="G214" s="7"/>
      <c r="H214" s="74"/>
      <c r="I214" s="74">
        <v>42.56</v>
      </c>
    </row>
    <row r="215" spans="1:9" ht="15">
      <c r="A215" s="6" t="s">
        <v>54</v>
      </c>
      <c r="B215" s="7"/>
      <c r="C215" s="6"/>
      <c r="D215" s="6"/>
      <c r="E215" s="6"/>
      <c r="F215" s="10"/>
      <c r="G215" s="7"/>
      <c r="H215" s="74"/>
      <c r="I215" s="74"/>
    </row>
    <row r="216" spans="1:9" ht="15">
      <c r="A216" s="14"/>
      <c r="B216" s="5">
        <v>39812</v>
      </c>
      <c r="C216" s="14"/>
      <c r="D216" s="14"/>
      <c r="E216" s="14"/>
      <c r="F216" s="15"/>
      <c r="G216" s="7"/>
      <c r="H216" s="74"/>
      <c r="I216" s="74"/>
    </row>
    <row r="217" spans="1:9" ht="15">
      <c r="A217" s="7" t="s">
        <v>55</v>
      </c>
      <c r="B217" s="7" t="s">
        <v>8</v>
      </c>
      <c r="C217" s="7"/>
      <c r="D217" s="7"/>
      <c r="E217" s="7"/>
      <c r="F217" s="10"/>
      <c r="G217" s="7"/>
      <c r="H217" s="74">
        <f>H203</f>
        <v>9055.689999999999</v>
      </c>
      <c r="I217" s="74"/>
    </row>
    <row r="218" spans="1:9" ht="15">
      <c r="A218" s="7"/>
      <c r="B218" s="7" t="s">
        <v>32</v>
      </c>
      <c r="C218" s="7" t="s">
        <v>42</v>
      </c>
      <c r="D218" s="7"/>
      <c r="E218" s="7"/>
      <c r="F218" s="10"/>
      <c r="G218" s="7"/>
      <c r="H218" s="74"/>
      <c r="I218" s="74">
        <f>H217</f>
        <v>9055.689999999999</v>
      </c>
    </row>
    <row r="219" spans="1:9" ht="15">
      <c r="A219" s="7" t="s">
        <v>156</v>
      </c>
      <c r="B219" s="7"/>
      <c r="C219" s="7"/>
      <c r="D219" s="7"/>
      <c r="E219" s="7"/>
      <c r="F219" s="10"/>
      <c r="G219" s="7"/>
      <c r="H219" s="74"/>
      <c r="I219" s="74"/>
    </row>
    <row r="220" spans="1:9" ht="15">
      <c r="A220" s="14"/>
      <c r="B220" s="5">
        <v>39812</v>
      </c>
      <c r="C220" s="14"/>
      <c r="D220" s="14"/>
      <c r="E220" s="14"/>
      <c r="F220" s="15"/>
      <c r="G220" s="7"/>
      <c r="H220" s="74"/>
      <c r="I220" s="74"/>
    </row>
    <row r="221" spans="1:9" ht="15">
      <c r="A221" s="7" t="s">
        <v>168</v>
      </c>
      <c r="B221" s="7" t="s">
        <v>147</v>
      </c>
      <c r="C221" s="7"/>
      <c r="D221" s="7"/>
      <c r="E221" s="7"/>
      <c r="F221" s="10"/>
      <c r="G221" s="7"/>
      <c r="H221" s="74">
        <v>27.37</v>
      </c>
      <c r="I221" s="74"/>
    </row>
    <row r="222" spans="1:9" ht="15">
      <c r="A222" s="7"/>
      <c r="B222" s="7" t="s">
        <v>55</v>
      </c>
      <c r="C222" s="7" t="s">
        <v>8</v>
      </c>
      <c r="D222" s="7"/>
      <c r="E222" s="7"/>
      <c r="F222" s="10"/>
      <c r="G222" s="7"/>
      <c r="H222" s="74"/>
      <c r="I222" s="74">
        <v>27.37</v>
      </c>
    </row>
    <row r="223" spans="1:9" ht="15">
      <c r="A223" s="14"/>
      <c r="B223" s="5">
        <v>39812</v>
      </c>
      <c r="C223" s="14"/>
      <c r="D223" s="14"/>
      <c r="E223" s="14"/>
      <c r="F223" s="15"/>
      <c r="G223" s="7"/>
      <c r="H223" s="74"/>
      <c r="I223" s="75"/>
    </row>
    <row r="224" spans="1:9" ht="15">
      <c r="A224" s="7" t="s">
        <v>139</v>
      </c>
      <c r="B224" s="7" t="s">
        <v>106</v>
      </c>
      <c r="C224" s="7"/>
      <c r="D224" s="7"/>
      <c r="E224" s="7"/>
      <c r="F224" s="10"/>
      <c r="G224" s="9"/>
      <c r="H224" s="75">
        <v>1500</v>
      </c>
      <c r="I224" s="74"/>
    </row>
    <row r="225" spans="1:9" ht="15">
      <c r="A225" s="16" t="s">
        <v>206</v>
      </c>
      <c r="B225" s="7" t="s">
        <v>78</v>
      </c>
      <c r="C225" s="7"/>
      <c r="D225" s="7"/>
      <c r="E225" s="7"/>
      <c r="F225" s="10"/>
      <c r="G225" s="9"/>
      <c r="H225" s="75">
        <v>285</v>
      </c>
      <c r="I225" s="75"/>
    </row>
    <row r="226" spans="1:9" ht="15">
      <c r="A226" s="7"/>
      <c r="B226" s="7" t="s">
        <v>101</v>
      </c>
      <c r="C226" s="7" t="s">
        <v>105</v>
      </c>
      <c r="D226" s="7"/>
      <c r="E226" s="7"/>
      <c r="F226" s="10"/>
      <c r="G226" s="9"/>
      <c r="H226" s="75"/>
      <c r="I226" s="75">
        <v>300</v>
      </c>
    </row>
    <row r="227" spans="1:9" ht="15">
      <c r="A227" s="7"/>
      <c r="B227" s="7" t="s">
        <v>102</v>
      </c>
      <c r="C227" s="7" t="s">
        <v>104</v>
      </c>
      <c r="D227" s="7"/>
      <c r="E227" s="7"/>
      <c r="F227" s="10"/>
      <c r="G227" s="9"/>
      <c r="H227" s="75"/>
      <c r="I227" s="75">
        <v>1485</v>
      </c>
    </row>
    <row r="228" spans="1:9" ht="15">
      <c r="A228" s="14"/>
      <c r="B228" s="5">
        <v>39812</v>
      </c>
      <c r="C228" s="14"/>
      <c r="D228" s="14"/>
      <c r="E228" s="14"/>
      <c r="F228" s="15"/>
      <c r="G228" s="9"/>
      <c r="H228" s="75"/>
      <c r="I228" s="75"/>
    </row>
    <row r="229" spans="1:9" ht="15">
      <c r="A229" s="7" t="s">
        <v>102</v>
      </c>
      <c r="B229" s="7" t="s">
        <v>104</v>
      </c>
      <c r="C229" s="7"/>
      <c r="D229" s="7"/>
      <c r="E229" s="7"/>
      <c r="F229" s="10"/>
      <c r="G229" s="9"/>
      <c r="H229" s="75">
        <v>1485</v>
      </c>
      <c r="I229" s="75"/>
    </row>
    <row r="230" spans="1:9" ht="15">
      <c r="A230" s="7"/>
      <c r="B230" s="7" t="s">
        <v>103</v>
      </c>
      <c r="C230" s="7" t="s">
        <v>8</v>
      </c>
      <c r="D230" s="7"/>
      <c r="E230" s="7"/>
      <c r="F230" s="10"/>
      <c r="G230" s="9"/>
      <c r="H230" s="75"/>
      <c r="I230" s="75">
        <v>1485</v>
      </c>
    </row>
    <row r="231" spans="1:9" ht="15">
      <c r="A231" s="14"/>
      <c r="B231" s="5">
        <v>39813</v>
      </c>
      <c r="C231" s="14"/>
      <c r="D231" s="14"/>
      <c r="E231" s="14"/>
      <c r="F231" s="15"/>
      <c r="G231" s="9"/>
      <c r="H231" s="75"/>
      <c r="I231" s="75"/>
    </row>
    <row r="232" spans="1:9" ht="15">
      <c r="A232" s="16" t="s">
        <v>87</v>
      </c>
      <c r="B232" s="7" t="s">
        <v>96</v>
      </c>
      <c r="C232" s="7"/>
      <c r="D232" s="7"/>
      <c r="E232" s="7"/>
      <c r="F232" s="10"/>
      <c r="G232" s="9"/>
      <c r="H232" s="74">
        <v>3969.03</v>
      </c>
      <c r="I232" s="74"/>
    </row>
    <row r="233" spans="1:9" ht="15">
      <c r="A233" s="7"/>
      <c r="B233" s="7" t="s">
        <v>55</v>
      </c>
      <c r="C233" s="7" t="s">
        <v>82</v>
      </c>
      <c r="D233" s="7"/>
      <c r="E233" s="7"/>
      <c r="F233" s="10"/>
      <c r="G233" s="9"/>
      <c r="H233" s="75"/>
      <c r="I233" s="74">
        <v>3969.03</v>
      </c>
    </row>
    <row r="234" spans="1:9" ht="15">
      <c r="A234" s="7" t="s">
        <v>268</v>
      </c>
      <c r="B234" s="7"/>
      <c r="C234" s="7"/>
      <c r="D234" s="7"/>
      <c r="E234" s="7"/>
      <c r="F234" s="10"/>
      <c r="G234" s="9"/>
      <c r="H234" s="75"/>
      <c r="I234" s="74"/>
    </row>
    <row r="235" spans="1:9" ht="15">
      <c r="A235" s="7"/>
      <c r="B235" s="5">
        <v>39813</v>
      </c>
      <c r="C235" s="14"/>
      <c r="D235" s="14"/>
      <c r="E235" s="14"/>
      <c r="F235" s="15"/>
      <c r="G235" s="9"/>
      <c r="H235" s="75"/>
      <c r="I235" s="74"/>
    </row>
    <row r="236" spans="1:9" ht="15">
      <c r="A236" s="30" t="s">
        <v>88</v>
      </c>
      <c r="B236" s="7" t="s">
        <v>83</v>
      </c>
      <c r="C236" s="7"/>
      <c r="D236" s="7"/>
      <c r="E236" s="7"/>
      <c r="F236" s="10"/>
      <c r="G236" s="9"/>
      <c r="H236" s="74">
        <v>340.85</v>
      </c>
      <c r="I236" s="74"/>
    </row>
    <row r="237" spans="1:9" ht="15">
      <c r="A237" s="7"/>
      <c r="B237" s="7" t="s">
        <v>55</v>
      </c>
      <c r="C237" s="7" t="s">
        <v>82</v>
      </c>
      <c r="D237" s="7"/>
      <c r="E237" s="7"/>
      <c r="F237" s="10"/>
      <c r="G237" s="9"/>
      <c r="H237" s="75"/>
      <c r="I237" s="74">
        <v>340.85</v>
      </c>
    </row>
    <row r="238" spans="1:9" ht="15">
      <c r="A238" s="7" t="s">
        <v>269</v>
      </c>
      <c r="B238" s="7"/>
      <c r="C238" s="7"/>
      <c r="D238" s="7"/>
      <c r="E238" s="7"/>
      <c r="F238" s="10"/>
      <c r="G238" s="9"/>
      <c r="H238" s="75"/>
      <c r="I238" s="74"/>
    </row>
    <row r="239" spans="1:9" ht="15">
      <c r="A239" s="14"/>
      <c r="B239" s="5">
        <v>39813</v>
      </c>
      <c r="C239" s="14"/>
      <c r="D239" s="14"/>
      <c r="E239" s="14"/>
      <c r="F239" s="15"/>
      <c r="G239" s="9"/>
      <c r="H239" s="75"/>
      <c r="I239" s="74"/>
    </row>
    <row r="240" spans="1:9" ht="15">
      <c r="A240" s="7" t="s">
        <v>37</v>
      </c>
      <c r="B240" s="7" t="s">
        <v>49</v>
      </c>
      <c r="C240" s="7"/>
      <c r="D240" s="7"/>
      <c r="E240" s="7"/>
      <c r="F240" s="10"/>
      <c r="G240" s="9"/>
      <c r="H240" s="75">
        <v>463.4</v>
      </c>
      <c r="I240" s="74"/>
    </row>
    <row r="241" spans="1:9" ht="15">
      <c r="A241" s="7" t="s">
        <v>38</v>
      </c>
      <c r="B241" s="7" t="s">
        <v>50</v>
      </c>
      <c r="C241" s="7"/>
      <c r="D241" s="7"/>
      <c r="E241" s="7"/>
      <c r="F241" s="10"/>
      <c r="G241" s="9"/>
      <c r="H241" s="75">
        <f>'ΗΜΕΡΟΛΟΓΙΟ ΝΟΕΜΒΡΙΟΥ'!I86+'ΗΜΕΡΟΛΟΓΙΟ ΝΟΕΜΒΡΙΟΥ'!I26</f>
        <v>39.89</v>
      </c>
      <c r="I241" s="74"/>
    </row>
    <row r="242" spans="1:9" ht="15">
      <c r="A242" s="7"/>
      <c r="B242" s="56" t="s">
        <v>55</v>
      </c>
      <c r="C242" s="6" t="s">
        <v>8</v>
      </c>
      <c r="D242" s="6"/>
      <c r="E242" s="6"/>
      <c r="F242" s="10"/>
      <c r="G242" s="9"/>
      <c r="H242" s="75"/>
      <c r="I242" s="74">
        <f>SUM(H240:H241)</f>
        <v>503.28999999999996</v>
      </c>
    </row>
    <row r="243" spans="1:9" ht="15">
      <c r="A243" s="7" t="s">
        <v>270</v>
      </c>
      <c r="B243" s="56"/>
      <c r="C243" s="6"/>
      <c r="D243" s="6"/>
      <c r="E243" s="6"/>
      <c r="F243" s="10"/>
      <c r="G243" s="9"/>
      <c r="H243" s="75"/>
      <c r="I243" s="75"/>
    </row>
    <row r="244" spans="1:9" ht="15">
      <c r="A244" s="14"/>
      <c r="B244" s="5">
        <v>39813</v>
      </c>
      <c r="C244" s="14"/>
      <c r="D244" s="14"/>
      <c r="E244" s="14"/>
      <c r="F244" s="10"/>
      <c r="G244" s="9"/>
      <c r="H244" s="75"/>
      <c r="I244" s="75"/>
    </row>
    <row r="245" spans="1:10" ht="15">
      <c r="A245" s="7" t="s">
        <v>39</v>
      </c>
      <c r="B245" s="7" t="s">
        <v>52</v>
      </c>
      <c r="C245" s="6"/>
      <c r="D245" s="6"/>
      <c r="E245" s="6"/>
      <c r="F245" s="8"/>
      <c r="G245" s="9"/>
      <c r="H245" s="75">
        <v>3371.08</v>
      </c>
      <c r="I245" s="75"/>
      <c r="J245" s="136"/>
    </row>
    <row r="246" spans="1:9" ht="15">
      <c r="A246" s="7" t="s">
        <v>40</v>
      </c>
      <c r="B246" s="6" t="s">
        <v>53</v>
      </c>
      <c r="C246" s="6"/>
      <c r="D246" s="6"/>
      <c r="E246" s="6"/>
      <c r="F246" s="10"/>
      <c r="G246" s="9"/>
      <c r="H246" s="75">
        <v>215.64</v>
      </c>
      <c r="I246" s="75"/>
    </row>
    <row r="247" spans="1:10" ht="15">
      <c r="A247" s="7"/>
      <c r="B247" s="16" t="s">
        <v>119</v>
      </c>
      <c r="C247" s="7" t="s">
        <v>186</v>
      </c>
      <c r="D247" s="7"/>
      <c r="E247" s="7"/>
      <c r="F247" s="10"/>
      <c r="G247" s="9"/>
      <c r="H247" s="75"/>
      <c r="I247" s="75">
        <f>SUM(H245:H246)</f>
        <v>3586.72</v>
      </c>
      <c r="J247" s="136"/>
    </row>
    <row r="248" spans="1:10" ht="15">
      <c r="A248" s="7"/>
      <c r="B248" s="16"/>
      <c r="C248" s="7"/>
      <c r="D248" s="7"/>
      <c r="E248" s="7"/>
      <c r="F248" s="10"/>
      <c r="G248" s="9"/>
      <c r="H248" s="75"/>
      <c r="I248" s="75"/>
      <c r="J248" s="136"/>
    </row>
    <row r="249" spans="1:10" ht="15">
      <c r="A249" s="14"/>
      <c r="B249" s="16"/>
      <c r="C249" s="14"/>
      <c r="D249" s="14"/>
      <c r="E249" s="14"/>
      <c r="F249" s="15"/>
      <c r="G249" s="9"/>
      <c r="H249" s="75"/>
      <c r="I249" s="75"/>
      <c r="J249" s="136"/>
    </row>
    <row r="250" spans="1:10" ht="15.75" thickBot="1">
      <c r="A250" s="7" t="s">
        <v>274</v>
      </c>
      <c r="B250" s="16"/>
      <c r="C250" s="7"/>
      <c r="D250" s="7"/>
      <c r="E250" s="7"/>
      <c r="F250" s="10"/>
      <c r="G250" s="9"/>
      <c r="H250" s="148">
        <f>SUM(H201:H249)</f>
        <v>101018.62999999999</v>
      </c>
      <c r="I250" s="160">
        <f>SUM(I201:I249)</f>
        <v>101018.62999999999</v>
      </c>
      <c r="J250" s="136"/>
    </row>
    <row r="251" spans="1:10" ht="16.5" thickBot="1" thickTop="1">
      <c r="A251" s="7" t="s">
        <v>282</v>
      </c>
      <c r="B251" s="16"/>
      <c r="C251" s="7"/>
      <c r="D251" s="7"/>
      <c r="E251" s="7"/>
      <c r="F251" s="10"/>
      <c r="G251" s="9"/>
      <c r="H251" s="166">
        <f>H250</f>
        <v>101018.62999999999</v>
      </c>
      <c r="I251" s="162">
        <f>I250</f>
        <v>101018.62999999999</v>
      </c>
      <c r="J251" s="136"/>
    </row>
    <row r="252" spans="1:9" ht="15.75" thickTop="1">
      <c r="A252" s="14"/>
      <c r="B252" s="5">
        <v>39813</v>
      </c>
      <c r="C252" s="14"/>
      <c r="D252" s="14"/>
      <c r="E252" s="14"/>
      <c r="F252" s="15"/>
      <c r="G252" s="9"/>
      <c r="H252" s="75"/>
      <c r="I252" s="75"/>
    </row>
    <row r="253" spans="1:9" ht="15">
      <c r="A253" s="16" t="s">
        <v>119</v>
      </c>
      <c r="B253" s="7" t="s">
        <v>187</v>
      </c>
      <c r="C253" s="7"/>
      <c r="D253" s="7"/>
      <c r="E253" s="7"/>
      <c r="F253" s="10"/>
      <c r="G253" s="6"/>
      <c r="H253" s="74">
        <f>SUM(I254:I256)</f>
        <v>431.06</v>
      </c>
      <c r="I253" s="75"/>
    </row>
    <row r="254" spans="1:9" ht="15">
      <c r="A254" s="7"/>
      <c r="B254" s="7" t="s">
        <v>70</v>
      </c>
      <c r="C254" s="7" t="s">
        <v>23</v>
      </c>
      <c r="D254" s="7"/>
      <c r="E254" s="7"/>
      <c r="F254" s="10"/>
      <c r="G254" s="6"/>
      <c r="H254" s="74"/>
      <c r="I254" s="75">
        <f>H30+H145+2.1</f>
        <v>28.92</v>
      </c>
    </row>
    <row r="255" spans="1:9" ht="15">
      <c r="A255" s="7"/>
      <c r="B255" s="7" t="s">
        <v>71</v>
      </c>
      <c r="C255" s="7" t="s">
        <v>24</v>
      </c>
      <c r="D255" s="7"/>
      <c r="E255" s="7"/>
      <c r="F255" s="10"/>
      <c r="G255" s="6"/>
      <c r="H255" s="74"/>
      <c r="I255" s="75">
        <f>16.72+8.55</f>
        <v>25.27</v>
      </c>
    </row>
    <row r="256" spans="1:9" ht="15">
      <c r="A256" s="6"/>
      <c r="B256" s="16" t="s">
        <v>206</v>
      </c>
      <c r="C256" s="7" t="s">
        <v>78</v>
      </c>
      <c r="D256" s="6"/>
      <c r="E256" s="6"/>
      <c r="F256" s="10"/>
      <c r="G256" s="6"/>
      <c r="H256" s="74"/>
      <c r="I256" s="75">
        <v>376.87</v>
      </c>
    </row>
    <row r="257" spans="1:9" ht="15">
      <c r="A257" s="14"/>
      <c r="B257" s="5">
        <v>39813</v>
      </c>
      <c r="C257" s="14"/>
      <c r="D257" s="14"/>
      <c r="E257" s="14"/>
      <c r="F257" s="15"/>
      <c r="G257" s="6"/>
      <c r="H257" s="74"/>
      <c r="I257" s="75"/>
    </row>
    <row r="258" spans="1:9" ht="15">
      <c r="A258" s="16" t="s">
        <v>119</v>
      </c>
      <c r="B258" s="7" t="s">
        <v>187</v>
      </c>
      <c r="C258" s="7"/>
      <c r="D258" s="7"/>
      <c r="E258" s="6"/>
      <c r="F258" s="10"/>
      <c r="G258" s="6"/>
      <c r="H258" s="74">
        <f>I247-H253</f>
        <v>3155.66</v>
      </c>
      <c r="I258" s="74"/>
    </row>
    <row r="259" spans="1:9" ht="15">
      <c r="A259" s="6"/>
      <c r="B259" s="6" t="s">
        <v>55</v>
      </c>
      <c r="C259" s="6" t="s">
        <v>8</v>
      </c>
      <c r="D259" s="6"/>
      <c r="E259" s="6"/>
      <c r="F259" s="10"/>
      <c r="G259" s="6"/>
      <c r="H259" s="74"/>
      <c r="I259" s="74">
        <f>H258</f>
        <v>3155.66</v>
      </c>
    </row>
    <row r="260" spans="1:9" ht="15">
      <c r="A260" s="14"/>
      <c r="B260" s="5">
        <v>39813</v>
      </c>
      <c r="C260" s="14"/>
      <c r="D260" s="14"/>
      <c r="E260" s="14"/>
      <c r="F260" s="15"/>
      <c r="G260" s="6"/>
      <c r="H260" s="74"/>
      <c r="I260" s="74"/>
    </row>
    <row r="261" spans="1:9" ht="15">
      <c r="A261" s="7" t="s">
        <v>89</v>
      </c>
      <c r="B261" s="7" t="s">
        <v>93</v>
      </c>
      <c r="C261" s="7"/>
      <c r="D261" s="7"/>
      <c r="E261" s="7"/>
      <c r="F261" s="10"/>
      <c r="G261" s="6"/>
      <c r="H261" s="74">
        <v>8205.14</v>
      </c>
      <c r="I261" s="74"/>
    </row>
    <row r="262" spans="1:9" ht="15">
      <c r="A262" s="7" t="s">
        <v>90</v>
      </c>
      <c r="B262" s="7" t="s">
        <v>94</v>
      </c>
      <c r="C262" s="7"/>
      <c r="D262" s="7"/>
      <c r="E262" s="7"/>
      <c r="F262" s="10"/>
      <c r="G262" s="6"/>
      <c r="H262" s="74">
        <v>2495.17</v>
      </c>
      <c r="I262" s="74"/>
    </row>
    <row r="263" spans="1:9" ht="15">
      <c r="A263" s="7" t="s">
        <v>91</v>
      </c>
      <c r="B263" s="7" t="s">
        <v>95</v>
      </c>
      <c r="C263" s="7"/>
      <c r="D263" s="7"/>
      <c r="E263" s="7"/>
      <c r="F263" s="10"/>
      <c r="G263" s="6"/>
      <c r="H263" s="74">
        <v>91.12</v>
      </c>
      <c r="I263" s="74"/>
    </row>
    <row r="264" spans="1:9" ht="15">
      <c r="A264" s="7"/>
      <c r="B264" s="7" t="s">
        <v>87</v>
      </c>
      <c r="C264" s="7" t="s">
        <v>96</v>
      </c>
      <c r="D264" s="7"/>
      <c r="E264" s="7"/>
      <c r="F264" s="10"/>
      <c r="G264" s="6"/>
      <c r="H264" s="74"/>
      <c r="I264" s="74">
        <v>4014.77</v>
      </c>
    </row>
    <row r="265" spans="1:9" ht="15">
      <c r="A265" s="7"/>
      <c r="B265" s="7" t="s">
        <v>88</v>
      </c>
      <c r="C265" s="7" t="s">
        <v>97</v>
      </c>
      <c r="D265" s="7"/>
      <c r="E265" s="7"/>
      <c r="F265" s="10"/>
      <c r="G265" s="6"/>
      <c r="H265" s="74"/>
      <c r="I265" s="74">
        <v>344.39</v>
      </c>
    </row>
    <row r="266" spans="1:9" ht="15">
      <c r="A266" s="7"/>
      <c r="B266" s="7" t="s">
        <v>92</v>
      </c>
      <c r="C266" s="7" t="s">
        <v>98</v>
      </c>
      <c r="D266" s="7"/>
      <c r="E266" s="7"/>
      <c r="F266" s="10"/>
      <c r="G266" s="6"/>
      <c r="H266" s="74"/>
      <c r="I266" s="74">
        <v>314.91</v>
      </c>
    </row>
    <row r="267" spans="1:9" ht="15">
      <c r="A267" s="6"/>
      <c r="B267" s="7" t="s">
        <v>99</v>
      </c>
      <c r="C267" s="6" t="s">
        <v>100</v>
      </c>
      <c r="D267" s="6"/>
      <c r="E267" s="6"/>
      <c r="F267" s="10"/>
      <c r="G267" s="6"/>
      <c r="H267" s="74"/>
      <c r="I267" s="74">
        <v>6117.36</v>
      </c>
    </row>
    <row r="268" spans="1:9" ht="15">
      <c r="A268" s="6" t="s">
        <v>99</v>
      </c>
      <c r="B268" s="6" t="s">
        <v>100</v>
      </c>
      <c r="C268" s="6"/>
      <c r="D268" s="6"/>
      <c r="E268" s="6"/>
      <c r="F268" s="10"/>
      <c r="G268" s="6"/>
      <c r="H268" s="74">
        <v>6117.36</v>
      </c>
      <c r="I268" s="74"/>
    </row>
    <row r="269" spans="1:9" ht="15">
      <c r="A269" s="7"/>
      <c r="B269" s="16" t="s">
        <v>55</v>
      </c>
      <c r="C269" s="16" t="s">
        <v>8</v>
      </c>
      <c r="D269" s="6"/>
      <c r="E269" s="6"/>
      <c r="F269" s="10"/>
      <c r="G269" s="6"/>
      <c r="H269" s="74"/>
      <c r="I269" s="74">
        <v>6117.36</v>
      </c>
    </row>
    <row r="270" spans="1:9" ht="15">
      <c r="A270" s="14"/>
      <c r="B270" s="5">
        <v>39813</v>
      </c>
      <c r="C270" s="14"/>
      <c r="D270" s="14"/>
      <c r="E270" s="14"/>
      <c r="F270" s="15"/>
      <c r="G270" s="153"/>
      <c r="H270" s="74"/>
      <c r="I270" s="74"/>
    </row>
    <row r="271" spans="1:9" ht="15">
      <c r="A271" s="7" t="s">
        <v>152</v>
      </c>
      <c r="B271" s="16" t="s">
        <v>155</v>
      </c>
      <c r="C271" s="7"/>
      <c r="D271" s="7"/>
      <c r="E271" s="7"/>
      <c r="F271" s="10"/>
      <c r="G271" s="153"/>
      <c r="H271" s="74">
        <v>8755.68</v>
      </c>
      <c r="I271" s="74"/>
    </row>
    <row r="272" spans="1:9" ht="15">
      <c r="A272" s="7" t="s">
        <v>90</v>
      </c>
      <c r="B272" s="7" t="s">
        <v>94</v>
      </c>
      <c r="C272" s="7"/>
      <c r="D272" s="7"/>
      <c r="E272" s="7"/>
      <c r="F272" s="10"/>
      <c r="G272" s="153"/>
      <c r="H272" s="74">
        <v>2550.48</v>
      </c>
      <c r="I272" s="74"/>
    </row>
    <row r="273" spans="1:9" ht="15">
      <c r="A273" s="7" t="s">
        <v>91</v>
      </c>
      <c r="B273" s="7" t="s">
        <v>95</v>
      </c>
      <c r="C273" s="7"/>
      <c r="D273" s="7"/>
      <c r="E273" s="7"/>
      <c r="F273" s="10"/>
      <c r="G273" s="153"/>
      <c r="H273" s="74">
        <v>94.16</v>
      </c>
      <c r="I273" s="74"/>
    </row>
    <row r="274" spans="1:9" ht="15">
      <c r="A274" s="7"/>
      <c r="B274" s="7" t="s">
        <v>87</v>
      </c>
      <c r="C274" s="7" t="s">
        <v>96</v>
      </c>
      <c r="D274" s="7"/>
      <c r="E274" s="7"/>
      <c r="F274" s="10"/>
      <c r="G274" s="153"/>
      <c r="H274" s="74"/>
      <c r="I274" s="74">
        <v>4101.64</v>
      </c>
    </row>
    <row r="275" spans="1:9" ht="15">
      <c r="A275" s="7"/>
      <c r="B275" s="7" t="s">
        <v>88</v>
      </c>
      <c r="C275" s="7" t="s">
        <v>97</v>
      </c>
      <c r="D275" s="7"/>
      <c r="E275" s="7"/>
      <c r="F275" s="10"/>
      <c r="G275" s="153"/>
      <c r="H275" s="74"/>
      <c r="I275" s="74">
        <v>350.22</v>
      </c>
    </row>
    <row r="276" spans="1:9" ht="15">
      <c r="A276" s="7"/>
      <c r="B276" s="7" t="s">
        <v>92</v>
      </c>
      <c r="C276" s="7" t="s">
        <v>98</v>
      </c>
      <c r="D276" s="7"/>
      <c r="E276" s="7"/>
      <c r="F276" s="10"/>
      <c r="G276" s="153"/>
      <c r="H276" s="74"/>
      <c r="I276" s="74">
        <v>367.65</v>
      </c>
    </row>
    <row r="277" spans="1:9" ht="15">
      <c r="A277" s="6"/>
      <c r="B277" s="7" t="s">
        <v>99</v>
      </c>
      <c r="C277" s="6" t="s">
        <v>100</v>
      </c>
      <c r="D277" s="7"/>
      <c r="E277" s="7"/>
      <c r="F277" s="10"/>
      <c r="G277" s="153"/>
      <c r="H277" s="74"/>
      <c r="I277" s="74">
        <v>6580.81</v>
      </c>
    </row>
    <row r="278" spans="1:9" ht="15">
      <c r="A278" s="6" t="s">
        <v>99</v>
      </c>
      <c r="B278" s="6" t="s">
        <v>100</v>
      </c>
      <c r="C278" s="6"/>
      <c r="D278" s="7"/>
      <c r="E278" s="7"/>
      <c r="F278" s="10"/>
      <c r="G278" s="153"/>
      <c r="H278" s="74">
        <v>6580.81</v>
      </c>
      <c r="I278" s="74"/>
    </row>
    <row r="279" spans="1:9" ht="15">
      <c r="A279" s="7"/>
      <c r="B279" s="16" t="s">
        <v>55</v>
      </c>
      <c r="C279" s="16" t="s">
        <v>8</v>
      </c>
      <c r="D279" s="7"/>
      <c r="E279" s="7"/>
      <c r="F279" s="10"/>
      <c r="G279" s="153"/>
      <c r="H279" s="74"/>
      <c r="I279" s="151">
        <v>6580.81</v>
      </c>
    </row>
    <row r="280" spans="1:9" ht="15">
      <c r="A280" s="14"/>
      <c r="B280" s="5">
        <v>39813</v>
      </c>
      <c r="C280" s="14"/>
      <c r="D280" s="14"/>
      <c r="E280" s="14"/>
      <c r="F280" s="15"/>
      <c r="G280" s="7"/>
      <c r="H280" s="74"/>
      <c r="I280" s="74"/>
    </row>
    <row r="281" spans="1:9" ht="15">
      <c r="A281" s="7" t="s">
        <v>92</v>
      </c>
      <c r="B281" s="7" t="s">
        <v>98</v>
      </c>
      <c r="C281" s="6"/>
      <c r="D281" s="82"/>
      <c r="E281" s="82"/>
      <c r="F281" s="86"/>
      <c r="G281" s="17"/>
      <c r="H281" s="141">
        <f>I276+I266</f>
        <v>682.56</v>
      </c>
      <c r="I281" s="141"/>
    </row>
    <row r="282" spans="1:9" ht="15">
      <c r="A282" s="7"/>
      <c r="B282" s="7" t="s">
        <v>240</v>
      </c>
      <c r="C282" s="6" t="s">
        <v>241</v>
      </c>
      <c r="D282" s="82"/>
      <c r="E282" s="82"/>
      <c r="F282" s="85"/>
      <c r="G282" s="17"/>
      <c r="H282" s="141"/>
      <c r="I282" s="141">
        <f>I276+I266</f>
        <v>682.56</v>
      </c>
    </row>
    <row r="283" spans="1:9" ht="15">
      <c r="A283" s="14"/>
      <c r="B283" s="5">
        <v>39813</v>
      </c>
      <c r="C283" s="14"/>
      <c r="D283" s="14"/>
      <c r="E283" s="14"/>
      <c r="F283" s="15"/>
      <c r="H283" s="141"/>
      <c r="I283" s="141"/>
    </row>
    <row r="284" spans="1:9" ht="15">
      <c r="A284" s="7" t="s">
        <v>101</v>
      </c>
      <c r="B284" s="7" t="s">
        <v>105</v>
      </c>
      <c r="C284" s="6"/>
      <c r="D284" s="6"/>
      <c r="E284" s="82"/>
      <c r="F284" s="86"/>
      <c r="G284" s="17"/>
      <c r="H284" s="141">
        <v>300</v>
      </c>
      <c r="I284" s="141"/>
    </row>
    <row r="285" spans="1:9" ht="15">
      <c r="A285" s="7"/>
      <c r="B285" s="7" t="s">
        <v>242</v>
      </c>
      <c r="C285" s="6" t="s">
        <v>243</v>
      </c>
      <c r="D285" s="6"/>
      <c r="E285" s="82"/>
      <c r="F285" s="85"/>
      <c r="G285" s="17"/>
      <c r="H285" s="141"/>
      <c r="I285" s="141">
        <v>300</v>
      </c>
    </row>
    <row r="286" spans="1:9" ht="15">
      <c r="A286" s="14"/>
      <c r="B286" s="5">
        <v>39813</v>
      </c>
      <c r="C286" s="14"/>
      <c r="D286" s="14"/>
      <c r="E286" s="14"/>
      <c r="F286" s="15"/>
      <c r="G286" s="7"/>
      <c r="H286" s="74"/>
      <c r="I286" s="74"/>
    </row>
    <row r="287" spans="1:9" ht="15">
      <c r="A287" s="7" t="s">
        <v>188</v>
      </c>
      <c r="B287" s="7" t="s">
        <v>189</v>
      </c>
      <c r="C287" s="7"/>
      <c r="D287" s="7"/>
      <c r="E287" s="7"/>
      <c r="F287" s="10"/>
      <c r="G287" s="7"/>
      <c r="H287" s="74">
        <f>SUM(I288:I289)</f>
        <v>454.38</v>
      </c>
      <c r="I287" s="74"/>
    </row>
    <row r="288" spans="1:9" ht="15">
      <c r="A288" s="7"/>
      <c r="B288" s="6" t="s">
        <v>58</v>
      </c>
      <c r="C288" s="7" t="s">
        <v>22</v>
      </c>
      <c r="D288" s="7"/>
      <c r="E288" s="7"/>
      <c r="F288" s="10"/>
      <c r="G288" s="7"/>
      <c r="H288" s="74"/>
      <c r="I288" s="74">
        <f>H29+H144+23.38</f>
        <v>321.38</v>
      </c>
    </row>
    <row r="289" spans="1:9" ht="15">
      <c r="A289" s="7"/>
      <c r="B289" s="7" t="s">
        <v>75</v>
      </c>
      <c r="C289" s="7" t="s">
        <v>25</v>
      </c>
      <c r="D289" s="7"/>
      <c r="E289" s="7"/>
      <c r="F289" s="10"/>
      <c r="G289" s="7"/>
      <c r="H289" s="74"/>
      <c r="I289" s="74">
        <f>88+45</f>
        <v>133</v>
      </c>
    </row>
    <row r="290" spans="1:9" ht="15">
      <c r="A290" s="7" t="s">
        <v>190</v>
      </c>
      <c r="B290" s="7"/>
      <c r="C290" s="7"/>
      <c r="D290" s="7"/>
      <c r="E290" s="7"/>
      <c r="F290" s="10"/>
      <c r="G290" s="7"/>
      <c r="H290" s="74"/>
      <c r="I290" s="74"/>
    </row>
    <row r="291" spans="1:9" ht="15">
      <c r="A291" s="7"/>
      <c r="B291" s="7"/>
      <c r="C291" s="7"/>
      <c r="D291" s="7"/>
      <c r="E291" s="7"/>
      <c r="F291" s="10"/>
      <c r="G291" s="7"/>
      <c r="H291" s="74"/>
      <c r="I291" s="74"/>
    </row>
    <row r="292" spans="1:9" ht="15">
      <c r="A292" s="7"/>
      <c r="B292" s="7"/>
      <c r="C292" s="7"/>
      <c r="D292" s="7"/>
      <c r="E292" s="7"/>
      <c r="F292" s="10"/>
      <c r="G292" s="7"/>
      <c r="H292" s="74"/>
      <c r="I292" s="74"/>
    </row>
    <row r="293" spans="1:9" ht="15">
      <c r="A293" s="7"/>
      <c r="B293" s="7"/>
      <c r="C293" s="7"/>
      <c r="D293" s="7"/>
      <c r="E293" s="7"/>
      <c r="F293" s="10"/>
      <c r="G293" s="7"/>
      <c r="H293" s="74"/>
      <c r="I293" s="74"/>
    </row>
    <row r="294" spans="1:9" ht="15">
      <c r="A294" s="7"/>
      <c r="B294" s="7"/>
      <c r="C294" s="7"/>
      <c r="D294" s="7"/>
      <c r="E294" s="7"/>
      <c r="F294" s="10"/>
      <c r="G294" s="7"/>
      <c r="H294" s="74"/>
      <c r="I294" s="74"/>
    </row>
    <row r="295" spans="1:9" ht="15">
      <c r="A295" s="7"/>
      <c r="B295" s="7"/>
      <c r="C295" s="7"/>
      <c r="D295" s="7"/>
      <c r="E295" s="7"/>
      <c r="F295" s="10"/>
      <c r="G295" s="7"/>
      <c r="H295" s="74"/>
      <c r="I295" s="74"/>
    </row>
    <row r="296" spans="1:9" ht="15">
      <c r="A296" s="7"/>
      <c r="B296" s="7"/>
      <c r="C296" s="7"/>
      <c r="D296" s="7"/>
      <c r="E296" s="7"/>
      <c r="F296" s="10"/>
      <c r="G296" s="7"/>
      <c r="H296" s="74"/>
      <c r="I296" s="74"/>
    </row>
    <row r="297" spans="6:9" ht="15">
      <c r="F297" s="4"/>
      <c r="G297" s="7"/>
      <c r="H297" s="74"/>
      <c r="I297" s="74"/>
    </row>
    <row r="298" spans="1:9" ht="15">
      <c r="A298" s="14"/>
      <c r="B298" s="7"/>
      <c r="C298" s="14"/>
      <c r="D298" s="14"/>
      <c r="E298" s="14"/>
      <c r="F298" s="15"/>
      <c r="G298" s="174"/>
      <c r="H298" s="167"/>
      <c r="I298" s="167"/>
    </row>
    <row r="299" spans="1:9" ht="15.75" thickBot="1">
      <c r="A299" s="7" t="s">
        <v>274</v>
      </c>
      <c r="B299" s="7"/>
      <c r="C299" s="7"/>
      <c r="D299" s="7"/>
      <c r="E299" s="7"/>
      <c r="F299" s="10"/>
      <c r="G299" s="7"/>
      <c r="H299" s="148">
        <f>SUM(H251:H297)</f>
        <v>140932.21</v>
      </c>
      <c r="I299" s="148">
        <f>SUM(I251:I297)</f>
        <v>140932.21</v>
      </c>
    </row>
    <row r="300" spans="1:9" ht="15.75" thickTop="1">
      <c r="A300" s="7"/>
      <c r="B300" s="7"/>
      <c r="C300" s="6"/>
      <c r="D300" s="7"/>
      <c r="E300" s="7"/>
      <c r="F300" s="6"/>
      <c r="G300" s="6"/>
      <c r="H300" s="139"/>
      <c r="I300" s="139"/>
    </row>
    <row r="301" spans="1:9" ht="15.75" thickBot="1">
      <c r="A301" s="7" t="s">
        <v>275</v>
      </c>
      <c r="B301" s="7"/>
      <c r="C301" s="7"/>
      <c r="D301" s="7"/>
      <c r="E301" s="7"/>
      <c r="F301" s="10"/>
      <c r="G301" s="7"/>
      <c r="H301" s="163">
        <f>H299</f>
        <v>140932.21</v>
      </c>
      <c r="I301" s="163">
        <f>I299</f>
        <v>140932.21</v>
      </c>
    </row>
    <row r="302" spans="1:9" ht="15.75" thickTop="1">
      <c r="A302" s="14"/>
      <c r="B302" s="5">
        <v>39813</v>
      </c>
      <c r="C302" s="14"/>
      <c r="D302" s="14"/>
      <c r="E302" s="14"/>
      <c r="F302" s="15"/>
      <c r="G302" s="7"/>
      <c r="H302" s="74"/>
      <c r="I302" s="74"/>
    </row>
    <row r="303" spans="1:9" ht="15">
      <c r="A303" s="7" t="s">
        <v>188</v>
      </c>
      <c r="B303" s="7" t="s">
        <v>189</v>
      </c>
      <c r="C303" s="7"/>
      <c r="D303" s="7"/>
      <c r="E303" s="7"/>
      <c r="F303" s="8"/>
      <c r="G303" s="7"/>
      <c r="H303" s="74">
        <f>SUM(I304:I321)</f>
        <v>27428.28</v>
      </c>
      <c r="I303" s="74"/>
    </row>
    <row r="304" spans="1:9" ht="15">
      <c r="A304" s="7"/>
      <c r="B304" s="7" t="s">
        <v>89</v>
      </c>
      <c r="C304" s="7" t="s">
        <v>93</v>
      </c>
      <c r="D304" s="7"/>
      <c r="E304" s="7"/>
      <c r="F304" s="10"/>
      <c r="G304" s="7"/>
      <c r="H304" s="74"/>
      <c r="I304" s="74">
        <f>H261</f>
        <v>8205.14</v>
      </c>
    </row>
    <row r="305" spans="1:9" ht="15">
      <c r="A305" s="7"/>
      <c r="B305" s="7" t="s">
        <v>90</v>
      </c>
      <c r="C305" s="7" t="s">
        <v>94</v>
      </c>
      <c r="D305" s="7"/>
      <c r="E305" s="7"/>
      <c r="F305" s="10"/>
      <c r="G305" s="7"/>
      <c r="H305" s="74"/>
      <c r="I305" s="74">
        <v>2495.17</v>
      </c>
    </row>
    <row r="306" spans="1:9" ht="15">
      <c r="A306" s="7"/>
      <c r="B306" s="7" t="s">
        <v>91</v>
      </c>
      <c r="C306" s="7" t="s">
        <v>95</v>
      </c>
      <c r="D306" s="7"/>
      <c r="E306" s="7"/>
      <c r="F306" s="10"/>
      <c r="G306" s="7"/>
      <c r="H306" s="74"/>
      <c r="I306" s="74">
        <v>91.12</v>
      </c>
    </row>
    <row r="307" spans="1:9" ht="15">
      <c r="A307" s="7"/>
      <c r="B307" s="7" t="s">
        <v>152</v>
      </c>
      <c r="C307" s="16" t="s">
        <v>155</v>
      </c>
      <c r="D307" s="7"/>
      <c r="E307" s="7"/>
      <c r="F307" s="10"/>
      <c r="G307" s="7"/>
      <c r="H307" s="74"/>
      <c r="I307" s="74">
        <v>8755.68</v>
      </c>
    </row>
    <row r="308" spans="1:9" ht="15">
      <c r="A308" s="7"/>
      <c r="B308" s="7" t="s">
        <v>90</v>
      </c>
      <c r="C308" s="7" t="s">
        <v>94</v>
      </c>
      <c r="D308" s="7"/>
      <c r="E308" s="7"/>
      <c r="F308" s="10"/>
      <c r="G308" s="7"/>
      <c r="H308" s="74"/>
      <c r="I308" s="74">
        <v>2550.48</v>
      </c>
    </row>
    <row r="309" spans="1:9" ht="15">
      <c r="A309" s="7"/>
      <c r="B309" s="7" t="s">
        <v>91</v>
      </c>
      <c r="C309" s="7" t="s">
        <v>95</v>
      </c>
      <c r="D309" s="7"/>
      <c r="E309" s="7"/>
      <c r="F309" s="10"/>
      <c r="G309" s="7"/>
      <c r="H309" s="74"/>
      <c r="I309" s="74">
        <v>94.16</v>
      </c>
    </row>
    <row r="310" spans="1:9" ht="15">
      <c r="A310" s="7"/>
      <c r="B310" s="7" t="s">
        <v>139</v>
      </c>
      <c r="C310" s="7" t="s">
        <v>106</v>
      </c>
      <c r="D310" s="7"/>
      <c r="E310" s="7"/>
      <c r="F310" s="10"/>
      <c r="G310" s="7"/>
      <c r="H310" s="74"/>
      <c r="I310" s="151">
        <v>1500</v>
      </c>
    </row>
    <row r="311" spans="1:9" ht="15">
      <c r="A311" s="7"/>
      <c r="B311" s="7" t="s">
        <v>148</v>
      </c>
      <c r="C311" s="7" t="s">
        <v>211</v>
      </c>
      <c r="D311" s="7"/>
      <c r="E311" s="7"/>
      <c r="F311" s="10"/>
      <c r="G311" s="7"/>
      <c r="H311" s="74"/>
      <c r="I311" s="151">
        <v>280</v>
      </c>
    </row>
    <row r="312" spans="1:9" ht="15">
      <c r="A312" s="7"/>
      <c r="B312" s="7" t="s">
        <v>72</v>
      </c>
      <c r="C312" s="7" t="s">
        <v>16</v>
      </c>
      <c r="D312" s="7"/>
      <c r="E312" s="7"/>
      <c r="F312" s="10"/>
      <c r="G312" s="7"/>
      <c r="H312" s="74"/>
      <c r="I312" s="74">
        <v>3000</v>
      </c>
    </row>
    <row r="313" spans="1:9" ht="15">
      <c r="A313" s="7"/>
      <c r="B313" s="7" t="s">
        <v>56</v>
      </c>
      <c r="C313" s="7" t="s">
        <v>57</v>
      </c>
      <c r="D313" s="7"/>
      <c r="E313" s="7"/>
      <c r="F313" s="10"/>
      <c r="G313" s="7"/>
      <c r="H313" s="74"/>
      <c r="I313" s="74">
        <v>15</v>
      </c>
    </row>
    <row r="314" spans="1:9" ht="15">
      <c r="A314" s="7"/>
      <c r="B314" s="7" t="s">
        <v>150</v>
      </c>
      <c r="C314" s="7" t="s">
        <v>176</v>
      </c>
      <c r="D314" s="7"/>
      <c r="E314" s="7"/>
      <c r="F314" s="10"/>
      <c r="G314" s="7"/>
      <c r="H314" s="74"/>
      <c r="I314" s="74">
        <v>100</v>
      </c>
    </row>
    <row r="315" spans="1:9" ht="15">
      <c r="A315" s="7"/>
      <c r="B315" s="7" t="s">
        <v>185</v>
      </c>
      <c r="C315" s="7" t="s">
        <v>129</v>
      </c>
      <c r="D315" s="7"/>
      <c r="E315" s="7"/>
      <c r="F315" s="10"/>
      <c r="G315" s="7"/>
      <c r="H315" s="74"/>
      <c r="I315" s="74">
        <v>66.03</v>
      </c>
    </row>
    <row r="316" spans="1:10" ht="15">
      <c r="A316" s="7"/>
      <c r="B316" s="7" t="s">
        <v>141</v>
      </c>
      <c r="C316" s="7" t="s">
        <v>213</v>
      </c>
      <c r="D316" s="7"/>
      <c r="E316" s="7"/>
      <c r="F316" s="10"/>
      <c r="G316" s="7"/>
      <c r="H316" s="74"/>
      <c r="I316" s="74">
        <v>80</v>
      </c>
      <c r="J316" s="136"/>
    </row>
    <row r="317" spans="1:9" ht="15">
      <c r="A317" s="7"/>
      <c r="B317" s="7" t="s">
        <v>142</v>
      </c>
      <c r="C317" s="7" t="s">
        <v>144</v>
      </c>
      <c r="D317" s="7"/>
      <c r="E317" s="7"/>
      <c r="F317" s="10"/>
      <c r="G317" s="7"/>
      <c r="H317" s="74"/>
      <c r="I317" s="74">
        <v>13</v>
      </c>
    </row>
    <row r="318" spans="1:9" ht="15">
      <c r="A318" s="7"/>
      <c r="B318" s="7" t="s">
        <v>126</v>
      </c>
      <c r="C318" s="7" t="s">
        <v>212</v>
      </c>
      <c r="D318" s="7"/>
      <c r="E318" s="7"/>
      <c r="F318" s="10"/>
      <c r="G318" s="7"/>
      <c r="H318" s="74"/>
      <c r="I318" s="74">
        <v>30</v>
      </c>
    </row>
    <row r="319" spans="1:9" ht="15">
      <c r="A319" s="7"/>
      <c r="B319" s="7" t="s">
        <v>191</v>
      </c>
      <c r="C319" s="7" t="s">
        <v>20</v>
      </c>
      <c r="D319" s="7"/>
      <c r="E319" s="7"/>
      <c r="F319" s="10"/>
      <c r="G319" s="7"/>
      <c r="H319" s="74"/>
      <c r="I319" s="74">
        <v>27</v>
      </c>
    </row>
    <row r="320" spans="1:9" ht="15">
      <c r="A320" s="7"/>
      <c r="B320" s="7" t="s">
        <v>27</v>
      </c>
      <c r="C320" s="7" t="s">
        <v>29</v>
      </c>
      <c r="D320" s="7"/>
      <c r="E320" s="7"/>
      <c r="F320" s="10"/>
      <c r="G320" s="80"/>
      <c r="H320" s="74"/>
      <c r="I320" s="74">
        <v>17.5</v>
      </c>
    </row>
    <row r="321" spans="1:9" ht="15">
      <c r="A321" s="7"/>
      <c r="B321" s="7" t="s">
        <v>85</v>
      </c>
      <c r="C321" s="56" t="s">
        <v>125</v>
      </c>
      <c r="D321" s="7"/>
      <c r="E321" s="7"/>
      <c r="F321" s="10"/>
      <c r="G321" s="6"/>
      <c r="H321" s="74"/>
      <c r="I321" s="74">
        <v>108</v>
      </c>
    </row>
    <row r="322" spans="1:9" ht="15">
      <c r="A322" s="14"/>
      <c r="B322" s="5">
        <v>39813</v>
      </c>
      <c r="C322" s="14"/>
      <c r="D322" s="14"/>
      <c r="E322" s="14"/>
      <c r="F322" s="15"/>
      <c r="G322" s="7"/>
      <c r="H322" s="74"/>
      <c r="I322" s="74"/>
    </row>
    <row r="323" spans="1:9" ht="15">
      <c r="A323" s="7" t="s">
        <v>33</v>
      </c>
      <c r="B323" s="7" t="s">
        <v>43</v>
      </c>
      <c r="C323" s="7"/>
      <c r="D323" s="7"/>
      <c r="E323" s="7"/>
      <c r="F323" s="8"/>
      <c r="G323" s="7"/>
      <c r="H323" s="74">
        <f>I4+I38+I104+I127+I164+I204</f>
        <v>35000.240000000005</v>
      </c>
      <c r="I323" s="74"/>
    </row>
    <row r="324" spans="1:9" ht="15">
      <c r="A324" s="7" t="s">
        <v>132</v>
      </c>
      <c r="B324" s="7" t="s">
        <v>133</v>
      </c>
      <c r="C324" s="7"/>
      <c r="D324" s="7"/>
      <c r="E324" s="7"/>
      <c r="F324" s="10"/>
      <c r="G324" s="7"/>
      <c r="H324" s="74">
        <f>I5</f>
        <v>914.75</v>
      </c>
      <c r="I324" s="74"/>
    </row>
    <row r="325" spans="1:10" ht="15">
      <c r="A325" s="7" t="s">
        <v>45</v>
      </c>
      <c r="B325" s="7" t="s">
        <v>44</v>
      </c>
      <c r="C325" s="7"/>
      <c r="D325" s="7"/>
      <c r="E325" s="7"/>
      <c r="F325" s="10"/>
      <c r="G325" s="7"/>
      <c r="H325" s="74">
        <f>I6+I39+I105+I128+I165+I205</f>
        <v>366.99</v>
      </c>
      <c r="I325" s="74"/>
      <c r="J325" s="136"/>
    </row>
    <row r="326" spans="1:9" ht="15">
      <c r="A326" s="7" t="s">
        <v>34</v>
      </c>
      <c r="B326" s="7" t="s">
        <v>46</v>
      </c>
      <c r="C326" s="7"/>
      <c r="D326" s="7"/>
      <c r="E326" s="7"/>
      <c r="F326" s="10"/>
      <c r="G326" s="7"/>
      <c r="H326" s="74">
        <f>I7+I106+I129+I166+I206</f>
        <v>69.57</v>
      </c>
      <c r="I326" s="74"/>
    </row>
    <row r="327" spans="1:9" ht="15">
      <c r="A327" s="7" t="s">
        <v>41</v>
      </c>
      <c r="B327" s="7" t="s">
        <v>51</v>
      </c>
      <c r="C327" s="7"/>
      <c r="D327" s="7"/>
      <c r="E327" s="7"/>
      <c r="F327" s="10"/>
      <c r="G327" s="7"/>
      <c r="H327" s="74">
        <f>I8+I40+I107+I130+I167+I207</f>
        <v>119.69999999999999</v>
      </c>
      <c r="I327" s="74"/>
    </row>
    <row r="328" spans="1:9" ht="15">
      <c r="A328" s="7" t="s">
        <v>35</v>
      </c>
      <c r="B328" s="7" t="s">
        <v>47</v>
      </c>
      <c r="C328" s="7"/>
      <c r="D328" s="7"/>
      <c r="E328" s="7"/>
      <c r="F328" s="10"/>
      <c r="G328" s="7"/>
      <c r="H328" s="74">
        <f>I9+I41+I108+I131+I168+I208</f>
        <v>695.62</v>
      </c>
      <c r="I328" s="74"/>
    </row>
    <row r="329" spans="1:9" ht="15">
      <c r="A329" s="7" t="s">
        <v>36</v>
      </c>
      <c r="B329" s="7" t="s">
        <v>48</v>
      </c>
      <c r="C329" s="7"/>
      <c r="D329" s="7"/>
      <c r="E329" s="7"/>
      <c r="F329" s="10"/>
      <c r="G329" s="7"/>
      <c r="H329" s="74">
        <f>I10+I42+I132+I169+I209</f>
        <v>425.18999999999994</v>
      </c>
      <c r="I329" s="74"/>
    </row>
    <row r="330" spans="1:9" ht="15">
      <c r="A330" s="7" t="s">
        <v>134</v>
      </c>
      <c r="B330" s="7" t="s">
        <v>192</v>
      </c>
      <c r="C330" s="7"/>
      <c r="D330" s="7"/>
      <c r="E330" s="7"/>
      <c r="F330" s="10"/>
      <c r="G330" s="7"/>
      <c r="H330" s="74">
        <f>I11+I43+I133+I210</f>
        <v>509.28999999999996</v>
      </c>
      <c r="I330" s="74"/>
    </row>
    <row r="331" spans="1:9" ht="15">
      <c r="A331" s="7"/>
      <c r="B331" s="7" t="s">
        <v>188</v>
      </c>
      <c r="C331" s="7" t="s">
        <v>189</v>
      </c>
      <c r="D331" s="7"/>
      <c r="E331" s="7"/>
      <c r="F331" s="10"/>
      <c r="G331" s="7"/>
      <c r="H331" s="74"/>
      <c r="I331" s="74">
        <f>SUM(H323:H330)</f>
        <v>38101.350000000006</v>
      </c>
    </row>
    <row r="332" spans="1:9" ht="15">
      <c r="A332" s="14"/>
      <c r="B332" s="5">
        <v>39813</v>
      </c>
      <c r="C332" s="14"/>
      <c r="D332" s="14"/>
      <c r="E332" s="14"/>
      <c r="F332" s="15"/>
      <c r="G332" s="7"/>
      <c r="H332" s="74"/>
      <c r="I332" s="74"/>
    </row>
    <row r="333" spans="1:9" ht="15">
      <c r="A333" s="7" t="s">
        <v>188</v>
      </c>
      <c r="B333" s="7" t="s">
        <v>189</v>
      </c>
      <c r="C333" s="7"/>
      <c r="D333" s="7"/>
      <c r="E333" s="7"/>
      <c r="F333" s="10"/>
      <c r="G333" s="7"/>
      <c r="H333" s="74">
        <f>I331-H303-H287</f>
        <v>10218.690000000008</v>
      </c>
      <c r="I333" s="74"/>
    </row>
    <row r="334" spans="1:9" ht="15">
      <c r="A334" s="7"/>
      <c r="B334" s="7" t="s">
        <v>193</v>
      </c>
      <c r="C334" s="7" t="s">
        <v>194</v>
      </c>
      <c r="D334" s="7"/>
      <c r="E334" s="7"/>
      <c r="F334" s="10"/>
      <c r="G334" s="7"/>
      <c r="H334" s="74"/>
      <c r="I334" s="74">
        <v>10218.69</v>
      </c>
    </row>
    <row r="335" spans="1:9" ht="15">
      <c r="A335" s="14"/>
      <c r="B335" s="5">
        <v>39813</v>
      </c>
      <c r="C335" s="14"/>
      <c r="D335" s="14"/>
      <c r="E335" s="14"/>
      <c r="F335" s="15"/>
      <c r="G335" s="7"/>
      <c r="H335" s="74"/>
      <c r="I335" s="74"/>
    </row>
    <row r="336" spans="1:9" ht="15">
      <c r="A336" s="7" t="s">
        <v>234</v>
      </c>
      <c r="B336" s="7" t="s">
        <v>235</v>
      </c>
      <c r="C336" s="7"/>
      <c r="D336" s="7"/>
      <c r="E336" s="7"/>
      <c r="F336" s="10"/>
      <c r="G336" s="7"/>
      <c r="H336" s="74">
        <f>'[1]ΦΥΛΛΟ ΜΕΡΙΣΜΟΥ!!!'!$D$74+'[1]ΦΥΛΛΟ ΜΕΡΙΣΜΟΥ!!!'!$E$74</f>
        <v>23314.038</v>
      </c>
      <c r="I336" s="74"/>
    </row>
    <row r="337" spans="1:9" ht="15">
      <c r="A337" s="7" t="s">
        <v>195</v>
      </c>
      <c r="B337" s="7" t="s">
        <v>236</v>
      </c>
      <c r="C337" s="7"/>
      <c r="D337" s="7"/>
      <c r="E337" s="7"/>
      <c r="F337" s="10"/>
      <c r="G337" s="7"/>
      <c r="H337" s="74">
        <f>'[1]ΦΥΛΛΟ ΜΕΡΙΣΜΟΥ!!!'!$F$74</f>
        <v>4114.241999999999</v>
      </c>
      <c r="I337" s="74"/>
    </row>
    <row r="338" spans="1:9" ht="15">
      <c r="A338" s="7"/>
      <c r="B338" s="7" t="s">
        <v>193</v>
      </c>
      <c r="C338" s="7" t="s">
        <v>194</v>
      </c>
      <c r="D338" s="7"/>
      <c r="E338" s="7"/>
      <c r="F338" s="10"/>
      <c r="G338" s="7"/>
      <c r="H338" s="74"/>
      <c r="I338" s="74">
        <f>H336+H337</f>
        <v>27428.28</v>
      </c>
    </row>
    <row r="339" spans="1:9" ht="15">
      <c r="A339" s="7" t="s">
        <v>196</v>
      </c>
      <c r="B339" s="7"/>
      <c r="C339" s="7"/>
      <c r="D339" s="7"/>
      <c r="E339" s="7"/>
      <c r="F339" s="10"/>
      <c r="G339" s="7"/>
      <c r="H339" s="74"/>
      <c r="I339" s="74"/>
    </row>
    <row r="340" spans="1:9" ht="15">
      <c r="A340" s="14"/>
      <c r="B340" s="5">
        <v>39813</v>
      </c>
      <c r="C340" s="14"/>
      <c r="D340" s="14"/>
      <c r="E340" s="14"/>
      <c r="F340" s="15"/>
      <c r="G340" s="7"/>
      <c r="H340" s="74"/>
      <c r="I340" s="74"/>
    </row>
    <row r="341" spans="1:9" ht="15">
      <c r="A341" s="7" t="s">
        <v>193</v>
      </c>
      <c r="B341" s="7" t="s">
        <v>194</v>
      </c>
      <c r="C341" s="7"/>
      <c r="D341" s="7"/>
      <c r="E341" s="7"/>
      <c r="F341" s="10"/>
      <c r="G341" s="7"/>
      <c r="H341" s="74">
        <f>I338+I334</f>
        <v>37646.97</v>
      </c>
      <c r="I341" s="74"/>
    </row>
    <row r="342" spans="1:9" ht="15">
      <c r="A342" s="7"/>
      <c r="B342" s="7" t="s">
        <v>197</v>
      </c>
      <c r="C342" s="7" t="s">
        <v>198</v>
      </c>
      <c r="D342" s="7"/>
      <c r="E342" s="7"/>
      <c r="F342" s="10"/>
      <c r="G342" s="7"/>
      <c r="H342" s="74"/>
      <c r="I342" s="74">
        <v>37646.97</v>
      </c>
    </row>
    <row r="343" spans="1:9" ht="15">
      <c r="A343" s="14"/>
      <c r="B343" s="5">
        <v>39813</v>
      </c>
      <c r="C343" s="14"/>
      <c r="D343" s="14"/>
      <c r="E343" s="14"/>
      <c r="F343" s="15"/>
      <c r="G343" s="7"/>
      <c r="H343" s="74"/>
      <c r="I343" s="74"/>
    </row>
    <row r="344" spans="1:9" ht="15">
      <c r="A344" s="7" t="s">
        <v>238</v>
      </c>
      <c r="B344" s="7" t="s">
        <v>235</v>
      </c>
      <c r="C344" s="7"/>
      <c r="D344" s="7"/>
      <c r="E344" s="7"/>
      <c r="F344" s="10"/>
      <c r="G344" s="7"/>
      <c r="H344" s="74">
        <f>'[1]ΦΥΛΛΟ ΜΕΡΙΣΜΟΥ!!!'!$D$74+'[1]ΦΥΛΛΟ ΜΕΡΙΣΜΟΥ!!!'!$E$74</f>
        <v>23314.038</v>
      </c>
      <c r="I344" s="74"/>
    </row>
    <row r="345" spans="1:9" ht="15">
      <c r="A345" s="7" t="s">
        <v>239</v>
      </c>
      <c r="B345" s="7" t="s">
        <v>236</v>
      </c>
      <c r="C345" s="7"/>
      <c r="D345" s="7"/>
      <c r="E345" s="7"/>
      <c r="F345" s="10"/>
      <c r="G345" s="7"/>
      <c r="H345" s="74">
        <f>'[1]ΦΥΛΛΟ ΜΕΡΙΣΜΟΥ!!!'!$F$74</f>
        <v>4114.241999999999</v>
      </c>
      <c r="I345" s="74"/>
    </row>
    <row r="346" spans="1:9" ht="15">
      <c r="A346" s="7"/>
      <c r="B346" s="7" t="s">
        <v>234</v>
      </c>
      <c r="C346" s="7" t="s">
        <v>235</v>
      </c>
      <c r="D346" s="7"/>
      <c r="E346" s="7"/>
      <c r="F346" s="10"/>
      <c r="G346" s="7"/>
      <c r="H346" s="74"/>
      <c r="I346" s="74">
        <f>'[1]ΦΥΛΛΟ ΜΕΡΙΣΜΟΥ!!!'!$D$74+'[1]ΦΥΛΛΟ ΜΕΡΙΣΜΟΥ!!!'!$E$74</f>
        <v>23314.038</v>
      </c>
    </row>
    <row r="347" spans="1:9" ht="15">
      <c r="A347" s="7"/>
      <c r="B347" s="7" t="s">
        <v>195</v>
      </c>
      <c r="C347" s="7" t="s">
        <v>236</v>
      </c>
      <c r="D347" s="7"/>
      <c r="E347" s="7"/>
      <c r="F347" s="10"/>
      <c r="G347" s="7"/>
      <c r="H347" s="74"/>
      <c r="I347" s="74">
        <f>'[1]ΦΥΛΛΟ ΜΕΡΙΣΜΟΥ!!!'!$F$74</f>
        <v>4114.241999999999</v>
      </c>
    </row>
    <row r="348" spans="1:9" ht="15">
      <c r="A348" s="7"/>
      <c r="B348" s="7"/>
      <c r="C348" s="7"/>
      <c r="D348" s="7"/>
      <c r="E348" s="7"/>
      <c r="F348" s="10"/>
      <c r="G348" s="7"/>
      <c r="H348" s="74"/>
      <c r="I348" s="74"/>
    </row>
    <row r="349" spans="1:9" ht="15">
      <c r="A349" s="14"/>
      <c r="B349" s="7"/>
      <c r="C349" s="14"/>
      <c r="D349" s="14"/>
      <c r="E349" s="14"/>
      <c r="F349" s="15"/>
      <c r="G349" s="7"/>
      <c r="H349" s="74"/>
      <c r="I349" s="74"/>
    </row>
    <row r="350" spans="1:9" ht="15.75" thickBot="1">
      <c r="A350" s="7" t="s">
        <v>274</v>
      </c>
      <c r="B350" s="7"/>
      <c r="C350" s="7"/>
      <c r="D350" s="7"/>
      <c r="E350" s="7"/>
      <c r="F350" s="10"/>
      <c r="G350" s="7"/>
      <c r="H350" s="148">
        <f>SUM(H301:H349)</f>
        <v>309184.06000000006</v>
      </c>
      <c r="I350" s="148">
        <f>SUM(I301:I349)</f>
        <v>309184.06000000006</v>
      </c>
    </row>
    <row r="351" spans="1:9" ht="16.5" thickBot="1" thickTop="1">
      <c r="A351" s="7" t="s">
        <v>275</v>
      </c>
      <c r="B351" s="7"/>
      <c r="C351" s="7"/>
      <c r="D351" s="7"/>
      <c r="E351" s="7"/>
      <c r="F351" s="10"/>
      <c r="G351" s="7"/>
      <c r="H351" s="166">
        <f>H350</f>
        <v>309184.06000000006</v>
      </c>
      <c r="I351" s="166">
        <f>I350</f>
        <v>309184.06000000006</v>
      </c>
    </row>
    <row r="352" spans="1:9" ht="15.75" thickTop="1">
      <c r="A352" s="14"/>
      <c r="B352" s="5">
        <v>39813</v>
      </c>
      <c r="C352" s="14"/>
      <c r="D352" s="14"/>
      <c r="E352" s="14"/>
      <c r="F352" s="15"/>
      <c r="G352" s="7"/>
      <c r="H352" s="74"/>
      <c r="I352" s="74"/>
    </row>
    <row r="353" spans="1:9" ht="15">
      <c r="A353" s="7" t="s">
        <v>197</v>
      </c>
      <c r="B353" s="7" t="s">
        <v>198</v>
      </c>
      <c r="C353" s="7"/>
      <c r="D353" s="7"/>
      <c r="E353" s="7"/>
      <c r="F353" s="10"/>
      <c r="G353" s="7"/>
      <c r="H353" s="74">
        <v>37646.97</v>
      </c>
      <c r="I353" s="74"/>
    </row>
    <row r="354" spans="1:9" ht="15">
      <c r="A354" s="7"/>
      <c r="B354" s="7" t="s">
        <v>238</v>
      </c>
      <c r="C354" s="7" t="s">
        <v>235</v>
      </c>
      <c r="D354" s="7"/>
      <c r="E354" s="7"/>
      <c r="F354" s="10"/>
      <c r="G354" s="7"/>
      <c r="H354" s="74"/>
      <c r="I354" s="74">
        <f>'[1]ΦΥΛΛΟ ΜΕΡΙΣΜΟΥ!!!'!$D$74+'[1]ΦΥΛΛΟ ΜΕΡΙΣΜΟΥ!!!'!$E$74</f>
        <v>23314.038</v>
      </c>
    </row>
    <row r="355" spans="1:9" ht="15">
      <c r="A355" s="7"/>
      <c r="B355" s="7" t="s">
        <v>239</v>
      </c>
      <c r="C355" s="7" t="s">
        <v>236</v>
      </c>
      <c r="D355" s="7"/>
      <c r="E355" s="7"/>
      <c r="F355" s="10"/>
      <c r="G355" s="7"/>
      <c r="H355" s="74"/>
      <c r="I355" s="74">
        <f>'[1]ΦΥΛΛΟ ΜΕΡΙΣΜΟΥ!!!'!$F$74</f>
        <v>4114.241999999999</v>
      </c>
    </row>
    <row r="356" spans="1:9" ht="15">
      <c r="A356" s="7"/>
      <c r="B356" s="7" t="s">
        <v>200</v>
      </c>
      <c r="C356" s="7" t="s">
        <v>247</v>
      </c>
      <c r="D356" s="7"/>
      <c r="E356" s="7"/>
      <c r="F356" s="10"/>
      <c r="G356" s="7"/>
      <c r="H356" s="74"/>
      <c r="I356" s="74">
        <f>H353-I354-I355</f>
        <v>10218.690000000002</v>
      </c>
    </row>
    <row r="357" spans="1:9" ht="15">
      <c r="A357" s="14"/>
      <c r="B357" s="5">
        <v>39813</v>
      </c>
      <c r="C357" s="14"/>
      <c r="D357" s="14"/>
      <c r="E357" s="14"/>
      <c r="F357" s="15"/>
      <c r="G357" s="7"/>
      <c r="H357" s="74"/>
      <c r="I357" s="74"/>
    </row>
    <row r="358" spans="1:9" ht="15">
      <c r="A358" s="7" t="s">
        <v>200</v>
      </c>
      <c r="B358" s="7" t="s">
        <v>247</v>
      </c>
      <c r="C358" s="7"/>
      <c r="D358" s="7"/>
      <c r="E358" s="7"/>
      <c r="F358" s="10"/>
      <c r="G358" s="7"/>
      <c r="H358" s="74">
        <v>10218.69</v>
      </c>
      <c r="I358" s="74"/>
    </row>
    <row r="359" spans="1:9" ht="15">
      <c r="A359" s="7"/>
      <c r="B359" s="11" t="s">
        <v>203</v>
      </c>
      <c r="C359" s="7"/>
      <c r="D359" s="7"/>
      <c r="E359" s="7"/>
      <c r="F359" s="10"/>
      <c r="G359" s="7"/>
      <c r="H359" s="74"/>
      <c r="I359" s="74"/>
    </row>
    <row r="360" spans="1:9" ht="15">
      <c r="A360" s="7"/>
      <c r="B360" s="7" t="s">
        <v>202</v>
      </c>
      <c r="C360" s="7" t="s">
        <v>248</v>
      </c>
      <c r="D360" s="7"/>
      <c r="E360" s="7"/>
      <c r="F360" s="10"/>
      <c r="G360" s="7"/>
      <c r="H360" s="74"/>
      <c r="I360" s="74">
        <v>10218.69</v>
      </c>
    </row>
    <row r="361" spans="1:9" ht="15">
      <c r="A361" s="7" t="s">
        <v>249</v>
      </c>
      <c r="B361" s="7"/>
      <c r="C361" s="7"/>
      <c r="F361" s="4"/>
      <c r="H361" s="141"/>
      <c r="I361" s="141"/>
    </row>
    <row r="362" spans="1:9" ht="12.75">
      <c r="A362" s="1"/>
      <c r="B362" s="5">
        <v>39813</v>
      </c>
      <c r="C362" s="1"/>
      <c r="D362" s="1"/>
      <c r="E362" s="1"/>
      <c r="F362" s="154"/>
      <c r="H362" s="141"/>
      <c r="I362" s="141"/>
    </row>
    <row r="363" spans="1:9" ht="15">
      <c r="A363" s="7" t="s">
        <v>202</v>
      </c>
      <c r="B363" s="7" t="s">
        <v>272</v>
      </c>
      <c r="F363" s="4"/>
      <c r="H363" s="74">
        <v>5068.75</v>
      </c>
      <c r="I363" s="141"/>
    </row>
    <row r="364" spans="2:9" ht="15">
      <c r="B364" s="7" t="s">
        <v>260</v>
      </c>
      <c r="C364" t="s">
        <v>261</v>
      </c>
      <c r="F364" s="4"/>
      <c r="H364" s="141"/>
      <c r="I364" s="74">
        <v>5068.75</v>
      </c>
    </row>
    <row r="365" spans="1:9" ht="12.75">
      <c r="A365" s="1"/>
      <c r="B365" s="5">
        <v>39813</v>
      </c>
      <c r="C365" s="1"/>
      <c r="D365" s="1"/>
      <c r="E365" s="1"/>
      <c r="F365" s="154"/>
      <c r="H365" s="141"/>
      <c r="I365" s="141"/>
    </row>
    <row r="366" spans="1:9" ht="15">
      <c r="A366" s="7" t="s">
        <v>260</v>
      </c>
      <c r="B366" t="s">
        <v>261</v>
      </c>
      <c r="F366" s="4"/>
      <c r="H366" s="74">
        <v>5068.75</v>
      </c>
      <c r="I366" s="141"/>
    </row>
    <row r="367" spans="2:9" ht="15">
      <c r="B367" t="s">
        <v>259</v>
      </c>
      <c r="C367" t="s">
        <v>256</v>
      </c>
      <c r="F367" s="4"/>
      <c r="H367" s="141"/>
      <c r="I367" s="74">
        <v>5068.75</v>
      </c>
    </row>
    <row r="368" spans="1:9" ht="12.75">
      <c r="A368" s="1"/>
      <c r="B368" s="5">
        <v>39813</v>
      </c>
      <c r="C368" s="1"/>
      <c r="D368" s="1"/>
      <c r="E368" s="1"/>
      <c r="F368" s="154"/>
      <c r="H368" s="141"/>
      <c r="I368" s="141"/>
    </row>
    <row r="369" spans="1:9" ht="15">
      <c r="A369" s="7" t="s">
        <v>202</v>
      </c>
      <c r="B369" s="7" t="s">
        <v>272</v>
      </c>
      <c r="F369" s="4"/>
      <c r="H369" s="141">
        <f>H372</f>
        <v>15206.24</v>
      </c>
      <c r="I369" s="141"/>
    </row>
    <row r="370" spans="2:9" ht="15">
      <c r="B370" s="7" t="s">
        <v>250</v>
      </c>
      <c r="C370" s="7" t="s">
        <v>251</v>
      </c>
      <c r="F370" s="4"/>
      <c r="H370" s="141"/>
      <c r="I370" s="141">
        <f>H369</f>
        <v>15206.24</v>
      </c>
    </row>
    <row r="371" spans="1:9" ht="12.75">
      <c r="A371" s="1"/>
      <c r="B371" s="5">
        <v>39813</v>
      </c>
      <c r="C371" s="1"/>
      <c r="D371" s="1"/>
      <c r="E371" s="1"/>
      <c r="F371" s="154"/>
      <c r="H371" s="141"/>
      <c r="I371" s="141"/>
    </row>
    <row r="372" spans="1:9" ht="15">
      <c r="A372" s="7" t="s">
        <v>250</v>
      </c>
      <c r="B372" s="7" t="s">
        <v>251</v>
      </c>
      <c r="F372" s="4"/>
      <c r="G372" s="2"/>
      <c r="H372" s="105">
        <f>SUM(I373:I374)</f>
        <v>15206.24</v>
      </c>
      <c r="I372" s="105"/>
    </row>
    <row r="373" spans="2:9" ht="15">
      <c r="B373" s="7" t="s">
        <v>252</v>
      </c>
      <c r="C373" s="7" t="s">
        <v>253</v>
      </c>
      <c r="F373" s="4"/>
      <c r="G373" s="2"/>
      <c r="H373" s="105"/>
      <c r="I373" s="105">
        <v>765</v>
      </c>
    </row>
    <row r="374" spans="2:9" ht="15">
      <c r="B374" s="7" t="s">
        <v>254</v>
      </c>
      <c r="C374" s="7" t="s">
        <v>255</v>
      </c>
      <c r="F374" s="4"/>
      <c r="G374" s="2"/>
      <c r="H374" s="105"/>
      <c r="I374" s="105">
        <v>14441.24</v>
      </c>
    </row>
    <row r="375" spans="1:9" ht="12.75">
      <c r="A375" s="1"/>
      <c r="B375" s="5">
        <v>39813</v>
      </c>
      <c r="C375" s="1"/>
      <c r="D375" s="1"/>
      <c r="E375" s="1"/>
      <c r="F375" s="154"/>
      <c r="G375" s="2"/>
      <c r="H375" s="141"/>
      <c r="I375" s="105"/>
    </row>
    <row r="376" spans="1:9" ht="15">
      <c r="A376" s="7" t="s">
        <v>257</v>
      </c>
      <c r="B376" s="7" t="s">
        <v>258</v>
      </c>
      <c r="F376" s="168"/>
      <c r="G376" s="2"/>
      <c r="H376" s="141">
        <v>4055</v>
      </c>
      <c r="I376" s="141"/>
    </row>
    <row r="377" spans="1:9" ht="15">
      <c r="A377" s="7"/>
      <c r="B377" s="12" t="s">
        <v>259</v>
      </c>
      <c r="C377" s="12" t="s">
        <v>256</v>
      </c>
      <c r="E377" s="12"/>
      <c r="F377" s="4"/>
      <c r="G377" s="2"/>
      <c r="H377" s="141"/>
      <c r="I377" s="141">
        <f>H376</f>
        <v>4055</v>
      </c>
    </row>
    <row r="378" spans="1:9" ht="12.75">
      <c r="A378" s="1"/>
      <c r="C378" s="1"/>
      <c r="D378" s="1"/>
      <c r="E378" s="1"/>
      <c r="F378" s="154"/>
      <c r="G378" s="2"/>
      <c r="H378" s="141"/>
      <c r="I378" s="141"/>
    </row>
    <row r="379" spans="6:9" ht="12.75">
      <c r="F379" s="4"/>
      <c r="G379" s="2"/>
      <c r="H379" s="167"/>
      <c r="I379" s="167"/>
    </row>
    <row r="380" spans="1:9" ht="13.5" thickBot="1">
      <c r="A380" s="172"/>
      <c r="B380" s="172"/>
      <c r="C380" s="172"/>
      <c r="D380" s="172"/>
      <c r="E380" s="172"/>
      <c r="F380" s="173"/>
      <c r="G380" s="32"/>
      <c r="H380" s="169">
        <f>SUM(H351:H378)</f>
        <v>401654.7</v>
      </c>
      <c r="I380" s="169">
        <f>SUM(I351:I378)</f>
        <v>401654.70000000007</v>
      </c>
    </row>
    <row r="381" spans="2:3" ht="15">
      <c r="B381" s="7"/>
      <c r="C381" s="7"/>
    </row>
    <row r="386" spans="8:9" ht="12.75">
      <c r="H386"/>
      <c r="I386"/>
    </row>
    <row r="387" spans="8:9" ht="12.75">
      <c r="H387"/>
      <c r="I387"/>
    </row>
    <row r="388" spans="8:9" ht="12.75">
      <c r="H388"/>
      <c r="I388"/>
    </row>
    <row r="389" spans="8:9" ht="12.75">
      <c r="H389"/>
      <c r="I389"/>
    </row>
    <row r="390" spans="8:9" ht="12.75">
      <c r="H390"/>
      <c r="I390"/>
    </row>
    <row r="391" spans="8:9" ht="12.75">
      <c r="H391"/>
      <c r="I391"/>
    </row>
    <row r="392" spans="8:9" ht="12.75">
      <c r="H392"/>
      <c r="I392"/>
    </row>
    <row r="393" spans="4:9" ht="12.75">
      <c r="D393" s="136"/>
      <c r="E393" s="136"/>
      <c r="H393"/>
      <c r="I393"/>
    </row>
    <row r="394" spans="4:9" ht="12.75">
      <c r="D394" s="136"/>
      <c r="E394" s="136"/>
      <c r="H394"/>
      <c r="I394"/>
    </row>
    <row r="395" spans="4:9" ht="12.75">
      <c r="D395" s="136"/>
      <c r="E395" s="136"/>
      <c r="H395"/>
      <c r="I395"/>
    </row>
    <row r="396" spans="4:9" ht="12.75">
      <c r="D396" s="136"/>
      <c r="E396" s="136"/>
      <c r="H396"/>
      <c r="I396"/>
    </row>
    <row r="397" spans="4:9" ht="12.75">
      <c r="D397" s="136"/>
      <c r="E397" s="136"/>
      <c r="H397"/>
      <c r="I397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rstPageNumber="89" useFirstPageNumber="1" orientation="portrait" paperSize="9" r:id="rId1"/>
  <headerFooter differentFirst="1">
    <oddFooter>&amp;C&amp;P</oddFooter>
    <firstFooter>&amp;C89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37"/>
  <sheetViews>
    <sheetView zoomScalePageLayoutView="0" workbookViewId="0" topLeftCell="A40">
      <selection activeCell="L48" sqref="L48"/>
    </sheetView>
  </sheetViews>
  <sheetFormatPr defaultColWidth="9.140625" defaultRowHeight="12.75"/>
  <cols>
    <col min="1" max="1" width="10.8515625" style="0" customWidth="1"/>
    <col min="2" max="2" width="13.421875" style="0" customWidth="1"/>
    <col min="3" max="3" width="4.421875" style="0" customWidth="1"/>
    <col min="4" max="4" width="10.8515625" style="0" customWidth="1"/>
    <col min="5" max="5" width="13.7109375" style="0" customWidth="1"/>
    <col min="6" max="6" width="4.421875" style="0" customWidth="1"/>
    <col min="7" max="8" width="12.7109375" style="0" customWidth="1"/>
    <col min="9" max="9" width="2.140625" style="0" customWidth="1"/>
    <col min="11" max="11" width="10.57421875" style="0" customWidth="1"/>
  </cols>
  <sheetData>
    <row r="1" spans="1:13" ht="18">
      <c r="A1" s="197" t="s">
        <v>121</v>
      </c>
      <c r="B1" s="197"/>
      <c r="M1" s="19" t="s">
        <v>160</v>
      </c>
    </row>
    <row r="2" spans="1:9" ht="18">
      <c r="A2" s="196" t="s">
        <v>122</v>
      </c>
      <c r="B2" s="196"/>
      <c r="C2" s="196"/>
      <c r="D2" s="196"/>
      <c r="E2" s="196"/>
      <c r="F2" s="196"/>
      <c r="G2" s="196"/>
      <c r="H2" s="196"/>
      <c r="I2" s="196"/>
    </row>
    <row r="3" spans="10:17" ht="12.75">
      <c r="J3" s="182"/>
      <c r="K3" s="182"/>
      <c r="L3" s="22"/>
      <c r="M3" s="182" t="s">
        <v>70</v>
      </c>
      <c r="N3" s="182"/>
      <c r="O3" s="22"/>
      <c r="P3" s="182" t="s">
        <v>71</v>
      </c>
      <c r="Q3" s="182"/>
    </row>
    <row r="4" spans="1:17" ht="12.75">
      <c r="A4" s="182" t="s">
        <v>158</v>
      </c>
      <c r="B4" s="182"/>
      <c r="C4" s="93"/>
      <c r="D4" s="193" t="s">
        <v>237</v>
      </c>
      <c r="E4" s="193"/>
      <c r="F4" s="93"/>
      <c r="G4" s="182" t="s">
        <v>70</v>
      </c>
      <c r="H4" s="182"/>
      <c r="J4" s="35"/>
      <c r="K4" s="36"/>
      <c r="L4" s="36"/>
      <c r="M4" s="37">
        <v>45</v>
      </c>
      <c r="N4" s="36"/>
      <c r="O4" s="36"/>
      <c r="P4" s="35">
        <v>152</v>
      </c>
      <c r="Q4" s="36"/>
    </row>
    <row r="5" spans="1:17" ht="13.5" thickBot="1">
      <c r="A5" s="87">
        <v>3706.4</v>
      </c>
      <c r="B5" s="22"/>
      <c r="C5" s="93"/>
      <c r="D5" s="68">
        <v>50000</v>
      </c>
      <c r="E5" s="95"/>
      <c r="F5" s="93"/>
      <c r="G5" s="37">
        <v>45</v>
      </c>
      <c r="H5" s="36"/>
      <c r="J5" s="38"/>
      <c r="K5" s="36"/>
      <c r="L5" s="36"/>
      <c r="M5" s="39">
        <v>13.5</v>
      </c>
      <c r="N5" s="36"/>
      <c r="O5" s="36"/>
      <c r="P5" s="40">
        <v>51.3</v>
      </c>
      <c r="Q5" s="36"/>
    </row>
    <row r="6" spans="1:17" ht="13.5" thickTop="1">
      <c r="A6" s="17"/>
      <c r="C6" s="93"/>
      <c r="D6" s="2">
        <v>25000</v>
      </c>
      <c r="E6" s="96"/>
      <c r="F6" s="93"/>
      <c r="G6" s="39">
        <v>13.5</v>
      </c>
      <c r="H6" s="36"/>
      <c r="J6" s="36"/>
      <c r="K6" s="36"/>
      <c r="L6" s="36"/>
      <c r="M6" s="41">
        <v>3.15</v>
      </c>
      <c r="N6" s="36"/>
      <c r="O6" s="36"/>
      <c r="P6" s="36"/>
      <c r="Q6" s="36"/>
    </row>
    <row r="7" spans="1:17" ht="15">
      <c r="A7" s="191"/>
      <c r="B7" s="191"/>
      <c r="C7" s="94"/>
      <c r="D7" s="17">
        <v>25000</v>
      </c>
      <c r="E7" s="96"/>
      <c r="F7" s="94"/>
      <c r="G7" s="117">
        <v>3.15</v>
      </c>
      <c r="H7" s="106"/>
      <c r="J7" s="36"/>
      <c r="K7" s="36"/>
      <c r="L7" s="36"/>
      <c r="M7" s="36"/>
      <c r="N7" s="36"/>
      <c r="O7" s="36"/>
      <c r="P7" s="36"/>
      <c r="Q7" s="36"/>
    </row>
    <row r="8" spans="1:15" ht="12.75">
      <c r="A8" s="17"/>
      <c r="B8" s="17"/>
      <c r="C8" s="94"/>
      <c r="D8" s="17"/>
      <c r="E8" s="17"/>
      <c r="F8" s="94"/>
      <c r="G8" s="17"/>
      <c r="H8" s="17"/>
      <c r="L8" s="36"/>
      <c r="O8" s="36"/>
    </row>
    <row r="9" spans="1:15" ht="12.75">
      <c r="A9" s="198" t="s">
        <v>58</v>
      </c>
      <c r="B9" s="185"/>
      <c r="C9" s="94"/>
      <c r="D9" s="188" t="s">
        <v>216</v>
      </c>
      <c r="E9" s="186"/>
      <c r="F9" s="94"/>
      <c r="G9" s="17"/>
      <c r="H9" s="17"/>
      <c r="L9" s="36"/>
      <c r="O9" s="36"/>
    </row>
    <row r="10" spans="1:15" ht="15">
      <c r="A10" s="35">
        <v>500</v>
      </c>
      <c r="B10" s="89">
        <f>SUM(A10:A11)</f>
        <v>650</v>
      </c>
      <c r="C10" s="94"/>
      <c r="D10" s="6"/>
      <c r="E10" s="95">
        <v>50000</v>
      </c>
      <c r="F10" s="94"/>
      <c r="G10" s="182" t="s">
        <v>71</v>
      </c>
      <c r="H10" s="182"/>
      <c r="L10" s="36"/>
      <c r="O10" s="36"/>
    </row>
    <row r="11" spans="1:15" ht="12.75">
      <c r="A11" s="54">
        <v>150</v>
      </c>
      <c r="B11" s="90"/>
      <c r="C11" s="94"/>
      <c r="D11" s="17"/>
      <c r="E11" s="96">
        <v>25000</v>
      </c>
      <c r="F11" s="94"/>
      <c r="G11" s="35">
        <v>152</v>
      </c>
      <c r="H11" s="36"/>
      <c r="L11" s="36"/>
      <c r="O11" s="36"/>
    </row>
    <row r="12" spans="1:15" ht="13.5" thickBot="1">
      <c r="A12" s="91" t="s">
        <v>214</v>
      </c>
      <c r="B12" s="91" t="s">
        <v>214</v>
      </c>
      <c r="C12" s="94"/>
      <c r="D12" s="33"/>
      <c r="E12" s="96">
        <v>25000</v>
      </c>
      <c r="F12" s="94"/>
      <c r="G12" s="54">
        <v>51.3</v>
      </c>
      <c r="H12" s="106"/>
      <c r="K12" s="36"/>
      <c r="L12" s="36"/>
      <c r="O12" s="36"/>
    </row>
    <row r="13" spans="3:17" ht="14.25" thickBot="1" thickTop="1">
      <c r="C13" s="94"/>
      <c r="D13" s="17"/>
      <c r="E13" s="17"/>
      <c r="F13" s="94"/>
      <c r="G13" s="91" t="s">
        <v>214</v>
      </c>
      <c r="H13" s="91" t="s">
        <v>214</v>
      </c>
      <c r="J13" s="36"/>
      <c r="K13" s="36"/>
      <c r="L13" s="36"/>
      <c r="M13" s="36"/>
      <c r="N13" s="36"/>
      <c r="O13" s="36"/>
      <c r="P13" s="36"/>
      <c r="Q13" s="36"/>
    </row>
    <row r="14" spans="1:15" ht="13.5" thickTop="1">
      <c r="A14" s="182" t="s">
        <v>75</v>
      </c>
      <c r="B14" s="182"/>
      <c r="C14" s="94"/>
      <c r="D14" s="188" t="s">
        <v>217</v>
      </c>
      <c r="E14" s="188"/>
      <c r="F14" s="94"/>
      <c r="G14" s="17"/>
      <c r="H14" s="17"/>
      <c r="L14" s="36"/>
      <c r="O14" s="36"/>
    </row>
    <row r="15" spans="1:15" ht="12.75">
      <c r="A15" s="35">
        <v>800</v>
      </c>
      <c r="B15" s="88">
        <f>SUM(A15:A16)</f>
        <v>1070</v>
      </c>
      <c r="C15" s="94"/>
      <c r="D15" s="114">
        <v>545</v>
      </c>
      <c r="E15" s="115">
        <v>545</v>
      </c>
      <c r="F15" s="94"/>
      <c r="G15" s="181" t="s">
        <v>222</v>
      </c>
      <c r="H15" s="181"/>
      <c r="L15" s="36"/>
      <c r="O15" s="36"/>
    </row>
    <row r="16" spans="1:15" ht="13.5" thickBot="1">
      <c r="A16" s="40">
        <v>270</v>
      </c>
      <c r="B16" s="22"/>
      <c r="C16" s="94"/>
      <c r="D16" s="91" t="s">
        <v>214</v>
      </c>
      <c r="E16" s="91" t="s">
        <v>214</v>
      </c>
      <c r="F16" s="94"/>
      <c r="G16" s="116">
        <v>8.82</v>
      </c>
      <c r="H16" s="1"/>
      <c r="L16" s="36"/>
      <c r="O16" s="36"/>
    </row>
    <row r="17" spans="1:17" ht="14.25" thickBot="1" thickTop="1">
      <c r="A17" s="92" t="s">
        <v>214</v>
      </c>
      <c r="B17" s="92" t="s">
        <v>214</v>
      </c>
      <c r="C17" s="94"/>
      <c r="D17" s="17"/>
      <c r="E17" s="17"/>
      <c r="F17" s="94"/>
      <c r="G17" s="91" t="s">
        <v>214</v>
      </c>
      <c r="H17" s="91" t="s">
        <v>214</v>
      </c>
      <c r="L17" s="36"/>
      <c r="O17" s="36"/>
      <c r="P17" s="36"/>
      <c r="Q17" s="36"/>
    </row>
    <row r="18" spans="1:17" ht="13.5" thickTop="1">
      <c r="A18" s="53"/>
      <c r="B18" s="53"/>
      <c r="C18" s="94"/>
      <c r="D18" s="194" t="s">
        <v>218</v>
      </c>
      <c r="E18" s="195"/>
      <c r="F18" s="94"/>
      <c r="G18" s="17"/>
      <c r="H18" s="17"/>
      <c r="L18" s="36"/>
      <c r="O18" s="36"/>
      <c r="P18" s="36"/>
      <c r="Q18" s="36"/>
    </row>
    <row r="19" spans="1:17" ht="12.75">
      <c r="A19" s="182" t="s">
        <v>79</v>
      </c>
      <c r="B19" s="182"/>
      <c r="C19" s="94"/>
      <c r="D19" s="112">
        <v>952</v>
      </c>
      <c r="E19" s="73">
        <v>952</v>
      </c>
      <c r="F19" s="94"/>
      <c r="G19" s="182" t="s">
        <v>206</v>
      </c>
      <c r="H19" s="182"/>
      <c r="J19" s="36"/>
      <c r="K19" s="36"/>
      <c r="L19" s="36"/>
      <c r="M19" s="36"/>
      <c r="N19" s="36"/>
      <c r="O19" s="36"/>
      <c r="P19" s="36"/>
      <c r="Q19" s="36"/>
    </row>
    <row r="20" spans="1:17" ht="13.5" thickBot="1">
      <c r="A20" s="35">
        <v>35</v>
      </c>
      <c r="B20" s="53"/>
      <c r="C20" s="94"/>
      <c r="D20" s="91" t="s">
        <v>214</v>
      </c>
      <c r="E20" s="91" t="s">
        <v>214</v>
      </c>
      <c r="F20" s="94"/>
      <c r="G20" s="35">
        <v>38</v>
      </c>
      <c r="H20" s="36"/>
      <c r="L20" s="36"/>
      <c r="O20" s="36"/>
      <c r="P20" s="190" t="s">
        <v>99</v>
      </c>
      <c r="Q20" s="190"/>
    </row>
    <row r="21" spans="1:17" ht="14.25" thickBot="1" thickTop="1">
      <c r="A21" s="92" t="s">
        <v>214</v>
      </c>
      <c r="B21" s="91" t="s">
        <v>214</v>
      </c>
      <c r="C21" s="94"/>
      <c r="F21" s="94"/>
      <c r="G21" s="40">
        <v>47.5</v>
      </c>
      <c r="H21" s="36"/>
      <c r="L21" s="36"/>
      <c r="O21" s="36"/>
      <c r="P21" s="100">
        <v>6459.51</v>
      </c>
      <c r="Q21" s="108">
        <v>6459.51</v>
      </c>
    </row>
    <row r="22" spans="1:17" ht="13.5" thickTop="1">
      <c r="A22" s="53"/>
      <c r="B22" s="22"/>
      <c r="C22" s="94"/>
      <c r="D22" s="187" t="s">
        <v>219</v>
      </c>
      <c r="E22" s="187"/>
      <c r="F22" s="94"/>
      <c r="G22" s="54">
        <v>285</v>
      </c>
      <c r="H22" s="106"/>
      <c r="J22" s="38"/>
      <c r="K22" s="36"/>
      <c r="L22" s="36"/>
      <c r="O22" s="36"/>
      <c r="P22" s="104"/>
      <c r="Q22" s="99"/>
    </row>
    <row r="23" spans="1:17" ht="13.5" thickBot="1">
      <c r="A23" s="17"/>
      <c r="B23" s="17"/>
      <c r="C23" s="94"/>
      <c r="D23" s="26">
        <v>297.5</v>
      </c>
      <c r="E23" s="27">
        <v>297.5</v>
      </c>
      <c r="F23" s="94"/>
      <c r="G23" s="91" t="s">
        <v>214</v>
      </c>
      <c r="H23" s="91" t="s">
        <v>214</v>
      </c>
      <c r="J23" s="36"/>
      <c r="K23" s="36"/>
      <c r="L23" s="36"/>
      <c r="M23" s="36"/>
      <c r="N23" s="36"/>
      <c r="O23" s="36"/>
      <c r="P23" s="36"/>
      <c r="Q23" s="36"/>
    </row>
    <row r="24" spans="1:15" ht="14.25" thickBot="1" thickTop="1">
      <c r="A24" s="192" t="s">
        <v>215</v>
      </c>
      <c r="B24" s="185"/>
      <c r="C24" s="94"/>
      <c r="D24" s="91" t="s">
        <v>214</v>
      </c>
      <c r="E24" s="91" t="s">
        <v>214</v>
      </c>
      <c r="F24" s="94"/>
      <c r="G24" s="17"/>
      <c r="H24" s="17"/>
      <c r="L24" s="36"/>
      <c r="O24" s="36"/>
    </row>
    <row r="25" spans="1:15" ht="13.5" thickTop="1">
      <c r="A25" s="68">
        <v>50000</v>
      </c>
      <c r="B25" s="111">
        <v>50000</v>
      </c>
      <c r="C25" s="94"/>
      <c r="D25" s="17"/>
      <c r="E25" s="17"/>
      <c r="F25" s="94"/>
      <c r="G25" s="182" t="s">
        <v>39</v>
      </c>
      <c r="H25" s="182"/>
      <c r="L25" s="36"/>
      <c r="O25" s="36"/>
    </row>
    <row r="26" spans="1:15" ht="12.75">
      <c r="A26" s="2">
        <v>25000</v>
      </c>
      <c r="B26">
        <v>25000</v>
      </c>
      <c r="C26" s="94"/>
      <c r="D26" s="188" t="s">
        <v>220</v>
      </c>
      <c r="E26" s="181"/>
      <c r="F26" s="94"/>
      <c r="G26" s="45"/>
      <c r="H26" s="42">
        <v>458.94</v>
      </c>
      <c r="L26" s="36"/>
      <c r="O26" s="49"/>
    </row>
    <row r="27" spans="1:15" ht="12.75">
      <c r="A27" s="17">
        <v>25000</v>
      </c>
      <c r="B27" s="17">
        <v>25000</v>
      </c>
      <c r="C27" s="94"/>
      <c r="D27" s="26">
        <v>484.8</v>
      </c>
      <c r="E27" s="27">
        <v>484.8</v>
      </c>
      <c r="F27" s="94"/>
      <c r="G27" s="38"/>
      <c r="H27" s="42">
        <v>588.77</v>
      </c>
      <c r="J27" s="36"/>
      <c r="K27" s="36"/>
      <c r="L27" s="36"/>
      <c r="O27" s="49"/>
    </row>
    <row r="28" spans="1:17" ht="13.5" thickBot="1">
      <c r="A28" s="17"/>
      <c r="B28" s="17"/>
      <c r="C28" s="94"/>
      <c r="D28" s="91" t="s">
        <v>214</v>
      </c>
      <c r="E28" s="91" t="s">
        <v>214</v>
      </c>
      <c r="F28" s="94"/>
      <c r="G28" s="38"/>
      <c r="H28" s="42">
        <v>629.17</v>
      </c>
      <c r="J28" s="36"/>
      <c r="K28" s="36"/>
      <c r="L28" s="36"/>
      <c r="M28" s="36"/>
      <c r="N28" s="36"/>
      <c r="O28" s="36"/>
      <c r="P28" s="36"/>
      <c r="Q28" s="36"/>
    </row>
    <row r="29" spans="1:17" ht="13.5" thickTop="1">
      <c r="A29" s="17"/>
      <c r="B29" s="17"/>
      <c r="C29" s="94"/>
      <c r="D29" s="17"/>
      <c r="E29" s="17"/>
      <c r="F29" s="94"/>
      <c r="G29" s="118"/>
      <c r="H29" s="119">
        <v>634.6</v>
      </c>
      <c r="L29" s="36"/>
      <c r="M29" s="190" t="s">
        <v>112</v>
      </c>
      <c r="N29" s="190"/>
      <c r="O29" s="99"/>
      <c r="P29" s="190" t="s">
        <v>116</v>
      </c>
      <c r="Q29" s="190"/>
    </row>
    <row r="30" spans="1:17" ht="13.5" thickBot="1">
      <c r="A30" s="186" t="s">
        <v>55</v>
      </c>
      <c r="B30" s="181"/>
      <c r="C30" s="94"/>
      <c r="D30" s="186" t="s">
        <v>162</v>
      </c>
      <c r="E30" s="181"/>
      <c r="F30" s="94"/>
      <c r="G30" s="91" t="s">
        <v>214</v>
      </c>
      <c r="H30" s="91" t="s">
        <v>214</v>
      </c>
      <c r="L30" s="36"/>
      <c r="M30" s="100">
        <v>1548.95</v>
      </c>
      <c r="N30" s="101">
        <v>1548.95</v>
      </c>
      <c r="O30" s="99"/>
      <c r="P30" s="102">
        <v>1000</v>
      </c>
      <c r="Q30" s="103">
        <v>1000</v>
      </c>
    </row>
    <row r="31" spans="1:17" ht="15.75" thickTop="1">
      <c r="A31" s="34">
        <v>100000</v>
      </c>
      <c r="B31" s="69">
        <v>3706.4</v>
      </c>
      <c r="C31" s="94"/>
      <c r="D31" s="2">
        <v>38.15</v>
      </c>
      <c r="E31" s="3">
        <v>38.15</v>
      </c>
      <c r="F31" s="94"/>
      <c r="G31" s="17"/>
      <c r="H31" s="17"/>
      <c r="L31" s="36"/>
      <c r="M31" s="104"/>
      <c r="N31" s="99"/>
      <c r="O31" s="99"/>
      <c r="P31" s="104"/>
      <c r="Q31" s="99"/>
    </row>
    <row r="32" spans="1:17" ht="15.75" thickBot="1">
      <c r="A32" s="25">
        <v>5637</v>
      </c>
      <c r="B32" s="69">
        <v>3108</v>
      </c>
      <c r="C32" s="94"/>
      <c r="D32" s="91" t="s">
        <v>214</v>
      </c>
      <c r="E32" s="91" t="s">
        <v>214</v>
      </c>
      <c r="F32" s="94"/>
      <c r="G32" s="182" t="s">
        <v>40</v>
      </c>
      <c r="H32" s="182"/>
      <c r="J32" s="22"/>
      <c r="K32" s="22"/>
      <c r="L32" s="22"/>
      <c r="M32" s="22"/>
      <c r="N32" s="22"/>
      <c r="O32" s="22"/>
      <c r="P32" s="22"/>
      <c r="Q32" s="22"/>
    </row>
    <row r="33" spans="1:17" ht="15.75" thickTop="1">
      <c r="A33" s="25">
        <v>7278.72</v>
      </c>
      <c r="B33" s="69">
        <v>1500</v>
      </c>
      <c r="C33" s="94"/>
      <c r="D33" s="17"/>
      <c r="E33" s="17"/>
      <c r="F33" s="94"/>
      <c r="G33" s="45"/>
      <c r="H33" s="46">
        <v>12.52</v>
      </c>
      <c r="J33" s="22"/>
      <c r="K33" s="22"/>
      <c r="L33" s="22"/>
      <c r="M33" s="22"/>
      <c r="N33" s="22"/>
      <c r="O33" s="22"/>
      <c r="P33" s="22"/>
      <c r="Q33" s="22"/>
    </row>
    <row r="34" spans="1:17" ht="15">
      <c r="A34" s="25">
        <v>7700.18</v>
      </c>
      <c r="B34" s="16">
        <v>200</v>
      </c>
      <c r="C34" s="94"/>
      <c r="D34" s="192" t="s">
        <v>221</v>
      </c>
      <c r="E34" s="185"/>
      <c r="F34" s="94"/>
      <c r="G34" s="38"/>
      <c r="H34" s="46">
        <v>23.58</v>
      </c>
      <c r="J34" s="22"/>
      <c r="K34" s="22"/>
      <c r="L34" s="22"/>
      <c r="M34" s="22"/>
      <c r="N34" s="22"/>
      <c r="O34" s="22"/>
      <c r="P34" s="22"/>
      <c r="Q34" s="22"/>
    </row>
    <row r="35" spans="1:17" ht="15">
      <c r="A35" s="25">
        <v>7967.2</v>
      </c>
      <c r="B35" s="16">
        <v>15</v>
      </c>
      <c r="C35" s="94"/>
      <c r="D35" s="29">
        <v>1485</v>
      </c>
      <c r="E35" s="95"/>
      <c r="F35" s="94"/>
      <c r="G35" s="38"/>
      <c r="H35" s="46">
        <v>12.7</v>
      </c>
      <c r="J35" s="22"/>
      <c r="K35" s="22"/>
      <c r="L35" s="22"/>
      <c r="M35" s="22"/>
      <c r="N35" s="22"/>
      <c r="O35" s="22"/>
      <c r="P35" s="22"/>
      <c r="Q35" s="22"/>
    </row>
    <row r="36" spans="1:17" ht="15">
      <c r="A36" s="2"/>
      <c r="B36" s="16">
        <v>545</v>
      </c>
      <c r="C36" s="94"/>
      <c r="D36" s="17"/>
      <c r="E36" s="96"/>
      <c r="F36" s="94"/>
      <c r="G36" s="118"/>
      <c r="H36" s="119">
        <v>44.77</v>
      </c>
      <c r="L36" s="22"/>
      <c r="M36" s="22"/>
      <c r="N36" s="22"/>
      <c r="O36" s="22"/>
      <c r="P36" s="22"/>
      <c r="Q36" s="22"/>
    </row>
    <row r="37" spans="1:17" ht="15.75" thickBot="1">
      <c r="A37" s="2"/>
      <c r="B37" s="16">
        <v>952</v>
      </c>
      <c r="C37" s="94"/>
      <c r="D37" s="17"/>
      <c r="E37" s="17"/>
      <c r="F37" s="94"/>
      <c r="G37" s="91" t="s">
        <v>214</v>
      </c>
      <c r="H37" s="91" t="s">
        <v>214</v>
      </c>
      <c r="L37" s="22"/>
      <c r="M37" s="22"/>
      <c r="N37" s="22"/>
      <c r="O37" s="22"/>
      <c r="P37" s="22"/>
      <c r="Q37" s="22"/>
    </row>
    <row r="38" spans="1:17" ht="15.75" thickTop="1">
      <c r="A38" s="2"/>
      <c r="B38" s="16">
        <v>297.5</v>
      </c>
      <c r="C38" s="94"/>
      <c r="D38" s="188" t="s">
        <v>112</v>
      </c>
      <c r="E38" s="188"/>
      <c r="F38" s="94"/>
      <c r="G38" s="17"/>
      <c r="H38" s="17"/>
      <c r="L38" s="22"/>
      <c r="M38" s="22"/>
      <c r="N38" s="22"/>
      <c r="O38" s="22"/>
      <c r="P38" s="22"/>
      <c r="Q38" s="22"/>
    </row>
    <row r="39" spans="1:8" ht="15">
      <c r="A39" s="2"/>
      <c r="B39" s="16">
        <v>484.8</v>
      </c>
      <c r="C39" s="94"/>
      <c r="D39" s="43">
        <v>1548.95</v>
      </c>
      <c r="E39" s="50">
        <v>1548.95</v>
      </c>
      <c r="F39" s="94"/>
      <c r="G39" s="182" t="s">
        <v>119</v>
      </c>
      <c r="H39" s="182"/>
    </row>
    <row r="40" spans="1:8" ht="15">
      <c r="A40" s="2"/>
      <c r="B40" s="16">
        <v>128.82</v>
      </c>
      <c r="C40" s="94"/>
      <c r="D40" s="38"/>
      <c r="E40" s="36"/>
      <c r="F40" s="94"/>
      <c r="G40" s="44">
        <v>359.27</v>
      </c>
      <c r="H40" s="42">
        <v>2375.05</v>
      </c>
    </row>
    <row r="41" spans="1:8" ht="15">
      <c r="A41" s="2"/>
      <c r="B41" s="16">
        <v>38.15</v>
      </c>
      <c r="C41" s="94"/>
      <c r="D41" s="17"/>
      <c r="E41" s="17"/>
      <c r="F41" s="94"/>
      <c r="G41" s="32">
        <v>2015.78</v>
      </c>
      <c r="H41" s="106"/>
    </row>
    <row r="42" spans="1:8" ht="15.75" thickBot="1">
      <c r="A42" s="2"/>
      <c r="B42" s="16">
        <v>4011.69</v>
      </c>
      <c r="C42" s="94"/>
      <c r="D42" s="182" t="s">
        <v>116</v>
      </c>
      <c r="E42" s="182"/>
      <c r="F42" s="94"/>
      <c r="G42" s="91" t="s">
        <v>214</v>
      </c>
      <c r="H42" s="91" t="s">
        <v>214</v>
      </c>
    </row>
    <row r="43" spans="1:8" ht="15.75" thickTop="1">
      <c r="A43" s="2"/>
      <c r="B43" s="16">
        <v>344.29</v>
      </c>
      <c r="C43" s="94"/>
      <c r="D43" s="35">
        <v>1000</v>
      </c>
      <c r="E43" s="51">
        <v>1000</v>
      </c>
      <c r="F43" s="94"/>
      <c r="G43" s="17"/>
      <c r="H43" s="17"/>
    </row>
    <row r="44" spans="1:8" ht="12.75">
      <c r="A44" s="2"/>
      <c r="B44" s="17">
        <v>152.96</v>
      </c>
      <c r="C44" s="94"/>
      <c r="D44" s="38"/>
      <c r="E44" s="36"/>
      <c r="F44" s="94"/>
      <c r="G44" s="182" t="s">
        <v>37</v>
      </c>
      <c r="H44" s="182"/>
    </row>
    <row r="45" spans="1:8" ht="12.75">
      <c r="A45" s="2"/>
      <c r="B45" s="17">
        <v>6459.51</v>
      </c>
      <c r="C45" s="94"/>
      <c r="D45" s="17"/>
      <c r="E45" s="17"/>
      <c r="F45" s="94"/>
      <c r="G45" s="35">
        <v>151.3</v>
      </c>
      <c r="H45" s="42">
        <v>48.93</v>
      </c>
    </row>
    <row r="46" spans="1:8" ht="12.75">
      <c r="A46" s="2"/>
      <c r="B46" s="17">
        <v>1485</v>
      </c>
      <c r="C46" s="94"/>
      <c r="D46" s="182" t="s">
        <v>117</v>
      </c>
      <c r="E46" s="182"/>
      <c r="F46" s="94"/>
      <c r="G46" s="38"/>
      <c r="H46" s="42">
        <v>32.53</v>
      </c>
    </row>
    <row r="47" spans="1:8" ht="12.75">
      <c r="A47" s="2"/>
      <c r="B47" s="17">
        <v>1548.95</v>
      </c>
      <c r="C47" s="94"/>
      <c r="D47" s="35">
        <v>1000</v>
      </c>
      <c r="E47" s="46">
        <v>1000</v>
      </c>
      <c r="F47" s="94"/>
      <c r="G47" s="38"/>
      <c r="H47" s="42">
        <v>34.78</v>
      </c>
    </row>
    <row r="48" spans="1:8" ht="13.5" thickBot="1">
      <c r="A48" s="2"/>
      <c r="B48" s="17">
        <v>1000</v>
      </c>
      <c r="C48" s="94"/>
      <c r="D48" s="91" t="s">
        <v>214</v>
      </c>
      <c r="E48" s="91" t="s">
        <v>214</v>
      </c>
      <c r="F48" s="94"/>
      <c r="G48" s="118"/>
      <c r="H48" s="120">
        <v>35.06</v>
      </c>
    </row>
    <row r="49" spans="1:8" ht="14.25" thickBot="1" thickTop="1">
      <c r="A49" s="2"/>
      <c r="B49" s="17">
        <v>1000</v>
      </c>
      <c r="C49" s="94"/>
      <c r="F49" s="94"/>
      <c r="G49" s="91" t="s">
        <v>214</v>
      </c>
      <c r="H49" s="91" t="s">
        <v>214</v>
      </c>
    </row>
    <row r="50" spans="1:8" ht="13.5" thickTop="1">
      <c r="A50" s="2"/>
      <c r="B50" s="17">
        <v>1202.21</v>
      </c>
      <c r="C50" s="94"/>
      <c r="D50" s="182" t="s">
        <v>99</v>
      </c>
      <c r="E50" s="182"/>
      <c r="F50" s="94"/>
      <c r="G50" s="17"/>
      <c r="H50" s="17"/>
    </row>
    <row r="51" spans="1:8" ht="12.75">
      <c r="A51" s="32"/>
      <c r="B51" s="31">
        <v>57.71</v>
      </c>
      <c r="C51" s="94"/>
      <c r="D51" s="43">
        <v>6459.51</v>
      </c>
      <c r="E51" s="42">
        <v>6459.51</v>
      </c>
      <c r="F51" s="94"/>
      <c r="G51" s="17"/>
      <c r="H51" s="17"/>
    </row>
    <row r="52" spans="1:8" ht="13.5" thickBot="1">
      <c r="A52" s="71">
        <f>SUM(A31:A51)</f>
        <v>128583.09999999999</v>
      </c>
      <c r="B52" s="72">
        <f>SUM(B31:B51)</f>
        <v>28237.989999999998</v>
      </c>
      <c r="C52" s="94"/>
      <c r="D52" s="91" t="s">
        <v>214</v>
      </c>
      <c r="E52" s="91" t="s">
        <v>214</v>
      </c>
      <c r="F52" s="94"/>
      <c r="G52" s="17"/>
      <c r="H52" s="17"/>
    </row>
    <row r="53" spans="1:8" ht="15.75" thickTop="1">
      <c r="A53" s="182" t="s">
        <v>38</v>
      </c>
      <c r="B53" s="182"/>
      <c r="C53" s="17"/>
      <c r="D53" s="186" t="s">
        <v>81</v>
      </c>
      <c r="E53" s="181"/>
      <c r="F53" s="17"/>
      <c r="G53" s="180" t="s">
        <v>41</v>
      </c>
      <c r="H53" s="180"/>
    </row>
    <row r="54" spans="1:8" ht="12.75">
      <c r="A54" s="43">
        <v>1.66</v>
      </c>
      <c r="B54" s="42">
        <v>0.97</v>
      </c>
      <c r="C54" s="17"/>
      <c r="D54" s="112">
        <v>98</v>
      </c>
      <c r="E54" s="1"/>
      <c r="F54" s="17"/>
      <c r="G54" s="17">
        <f>SUM(H54:H57)</f>
        <v>120.64</v>
      </c>
      <c r="H54" s="96">
        <f>'ΗΜΕΡΟΛΟΓΙΟ ΟΚΤΩΒΡΙΟΥ'!I68</f>
        <v>14.64</v>
      </c>
    </row>
    <row r="55" spans="1:12" ht="15">
      <c r="A55" s="38"/>
      <c r="B55" s="42">
        <v>0.51</v>
      </c>
      <c r="C55" s="17"/>
      <c r="D55" s="2"/>
      <c r="F55" s="17"/>
      <c r="G55" s="17"/>
      <c r="H55" s="110">
        <f>'ΗΜΕΡΟΛΟΓΙΟ ΟΚΤΩΒΡΙΟΥ'!I111</f>
        <v>19</v>
      </c>
      <c r="L55" s="7" t="s">
        <v>43</v>
      </c>
    </row>
    <row r="56" spans="1:13" ht="15">
      <c r="A56" s="38"/>
      <c r="B56" s="42">
        <v>0.06</v>
      </c>
      <c r="C56" s="17"/>
      <c r="F56" s="17"/>
      <c r="G56" s="17"/>
      <c r="H56" s="110">
        <f>'ΗΜΕΡΟΛΟΓΙΟ ΟΚΤΩΒΡΙΟΥ'!I133</f>
        <v>32</v>
      </c>
      <c r="L56" s="7" t="s">
        <v>133</v>
      </c>
      <c r="M56" s="19"/>
    </row>
    <row r="57" spans="1:12" ht="15">
      <c r="A57" s="118"/>
      <c r="B57" s="120">
        <v>0.12</v>
      </c>
      <c r="C57" s="17"/>
      <c r="D57" s="181" t="s">
        <v>56</v>
      </c>
      <c r="E57" s="181"/>
      <c r="F57" s="17"/>
      <c r="G57" s="1"/>
      <c r="H57" s="121">
        <f>'ΗΜΕΡΟΛΟΓΙΟ ΟΚΤΩΒΡΙΟΥ'!I156</f>
        <v>55</v>
      </c>
      <c r="L57" s="7" t="s">
        <v>44</v>
      </c>
    </row>
    <row r="58" spans="1:12" ht="15.75" thickBot="1">
      <c r="A58" s="17"/>
      <c r="B58" s="17"/>
      <c r="C58" s="17"/>
      <c r="D58" s="112">
        <v>15</v>
      </c>
      <c r="E58" s="1"/>
      <c r="F58" s="17"/>
      <c r="G58" s="91" t="s">
        <v>214</v>
      </c>
      <c r="H58" s="91" t="s">
        <v>214</v>
      </c>
      <c r="L58" s="7" t="s">
        <v>46</v>
      </c>
    </row>
    <row r="59" spans="1:12" ht="15.75" thickTop="1">
      <c r="A59" s="182" t="s">
        <v>92</v>
      </c>
      <c r="B59" s="182"/>
      <c r="C59" s="53"/>
      <c r="D59" s="2"/>
      <c r="F59" s="53"/>
      <c r="L59" s="7" t="s">
        <v>51</v>
      </c>
    </row>
    <row r="60" spans="1:12" ht="15">
      <c r="A60" s="124"/>
      <c r="B60" s="120">
        <v>326.05</v>
      </c>
      <c r="C60" s="53"/>
      <c r="F60" s="53"/>
      <c r="G60" s="180" t="s">
        <v>35</v>
      </c>
      <c r="H60" s="180"/>
      <c r="L60" s="7" t="s">
        <v>47</v>
      </c>
    </row>
    <row r="61" spans="1:12" ht="15.75" thickBot="1">
      <c r="A61" s="91" t="s">
        <v>214</v>
      </c>
      <c r="B61" s="91" t="s">
        <v>214</v>
      </c>
      <c r="C61" s="53"/>
      <c r="D61" s="181" t="s">
        <v>72</v>
      </c>
      <c r="E61" s="181"/>
      <c r="F61" s="22"/>
      <c r="G61">
        <f>SUM(H61:H64)</f>
        <v>511.8399999999999</v>
      </c>
      <c r="H61" s="96">
        <f>'ΗΜΕΡΟΛΟΓΙΟ ΟΚΤΩΒΡΙΟΥ'!I69</f>
        <v>72.71</v>
      </c>
      <c r="L61" s="7" t="s">
        <v>48</v>
      </c>
    </row>
    <row r="62" spans="1:12" ht="15.75" thickTop="1">
      <c r="A62" s="182" t="s">
        <v>101</v>
      </c>
      <c r="B62" s="182"/>
      <c r="C62" s="53"/>
      <c r="D62" s="123">
        <v>3000</v>
      </c>
      <c r="E62" s="1"/>
      <c r="F62" s="22"/>
      <c r="H62" s="110">
        <f>'ΗΜΕΡΟΛΟΓΙΟ ΟΚΤΩΒΡΙΟΥ'!I112</f>
        <v>112.12</v>
      </c>
      <c r="L62" s="7" t="s">
        <v>192</v>
      </c>
    </row>
    <row r="63" spans="1:17" ht="12.75">
      <c r="A63" s="45"/>
      <c r="B63" s="46">
        <v>300</v>
      </c>
      <c r="C63" s="53"/>
      <c r="D63" s="2"/>
      <c r="F63" s="22"/>
      <c r="G63" s="53"/>
      <c r="H63" s="113">
        <f>'ΗΜΕΡΟΛΟΓΙΟ ΟΚΤΩΒΡΙΟΥ'!I134</f>
        <v>83.84</v>
      </c>
      <c r="P63" s="181"/>
      <c r="Q63" s="181"/>
    </row>
    <row r="64" spans="1:16" ht="13.5" thickBot="1">
      <c r="A64" s="91" t="s">
        <v>214</v>
      </c>
      <c r="B64" s="91" t="s">
        <v>214</v>
      </c>
      <c r="C64" s="53"/>
      <c r="D64" s="22"/>
      <c r="E64" s="22"/>
      <c r="F64" s="22"/>
      <c r="G64" s="90"/>
      <c r="H64" s="122">
        <f>'ΗΜΕΡΟΛΟΓΙΟ ΟΚΤΩΒΡΙΟΥ'!I157</f>
        <v>243.17</v>
      </c>
      <c r="P64" s="21"/>
    </row>
    <row r="65" spans="3:16" ht="14.25" thickBot="1" thickTop="1">
      <c r="C65" s="17"/>
      <c r="D65" s="186" t="s">
        <v>85</v>
      </c>
      <c r="E65" s="181"/>
      <c r="G65" s="91" t="s">
        <v>214</v>
      </c>
      <c r="H65" s="91" t="s">
        <v>214</v>
      </c>
      <c r="P65" s="2"/>
    </row>
    <row r="66" spans="1:5" ht="13.5" thickTop="1">
      <c r="A66" s="182" t="s">
        <v>108</v>
      </c>
      <c r="B66" s="182"/>
      <c r="C66" s="17"/>
      <c r="D66" s="123">
        <v>22</v>
      </c>
      <c r="E66" s="127"/>
    </row>
    <row r="67" spans="1:8" ht="15.75" thickBot="1">
      <c r="A67" s="44">
        <v>57.71</v>
      </c>
      <c r="B67" s="42">
        <v>25.19</v>
      </c>
      <c r="C67" s="17"/>
      <c r="D67" s="91" t="s">
        <v>214</v>
      </c>
      <c r="E67" s="91" t="s">
        <v>214</v>
      </c>
      <c r="G67" s="180" t="s">
        <v>36</v>
      </c>
      <c r="H67" s="180"/>
    </row>
    <row r="68" spans="1:8" ht="13.5" thickTop="1">
      <c r="A68" s="38"/>
      <c r="B68" s="42">
        <v>16.26</v>
      </c>
      <c r="C68" s="17"/>
      <c r="D68" s="19"/>
      <c r="G68">
        <f>SUM(H68:H71)</f>
        <v>189.43999999999997</v>
      </c>
      <c r="H68" s="96">
        <f>'ΗΜΕΡΟΛΟΓΙΟ ΟΚΤΩΒΡΙΟΥ'!I70</f>
        <v>49.36</v>
      </c>
    </row>
    <row r="69" spans="1:14" ht="15">
      <c r="A69" s="118"/>
      <c r="B69" s="120">
        <v>16.26</v>
      </c>
      <c r="C69" s="17"/>
      <c r="D69" s="180" t="s">
        <v>73</v>
      </c>
      <c r="E69" s="180"/>
      <c r="H69" s="110">
        <f>'ΗΜΕΡΟΛΟΓΙΟ ΟΚΤΩΒΡΙΟΥ'!I113</f>
        <v>103.28</v>
      </c>
      <c r="M69" s="181"/>
      <c r="N69" s="181"/>
    </row>
    <row r="70" spans="1:8" ht="15.75" thickBot="1">
      <c r="A70" s="91" t="s">
        <v>214</v>
      </c>
      <c r="B70" s="91" t="s">
        <v>214</v>
      </c>
      <c r="C70" s="17"/>
      <c r="D70" s="131">
        <v>108</v>
      </c>
      <c r="E70" s="127"/>
      <c r="G70" s="17"/>
      <c r="H70" s="110">
        <f>'ΗΜΕΡΟΛΟΓΙΟ ΟΚΤΩΒΡΙΟΥ'!I135</f>
        <v>11.7</v>
      </c>
    </row>
    <row r="71" spans="1:8" ht="13.5" thickTop="1">
      <c r="A71" s="189" t="s">
        <v>107</v>
      </c>
      <c r="B71" s="189"/>
      <c r="C71" s="17"/>
      <c r="D71" s="2"/>
      <c r="G71" s="1"/>
      <c r="H71" s="121">
        <f>'ΗΜΕΡΟΛΟΓΙΟ ΟΚΤΩΒΡΙΟΥ'!I158</f>
        <v>25.1</v>
      </c>
    </row>
    <row r="72" spans="1:8" ht="13.5" thickBot="1">
      <c r="A72" s="43">
        <v>1202.21</v>
      </c>
      <c r="B72" s="47">
        <v>524.71</v>
      </c>
      <c r="C72" s="17"/>
      <c r="D72" s="17"/>
      <c r="E72" s="17"/>
      <c r="G72" s="91" t="s">
        <v>214</v>
      </c>
      <c r="H72" s="91" t="s">
        <v>214</v>
      </c>
    </row>
    <row r="73" spans="1:10" ht="13.5" thickTop="1">
      <c r="A73" s="38"/>
      <c r="B73" s="48">
        <v>338.75</v>
      </c>
      <c r="C73" s="17"/>
      <c r="D73" s="181" t="s">
        <v>19</v>
      </c>
      <c r="E73" s="181"/>
      <c r="J73" s="2"/>
    </row>
    <row r="74" spans="1:8" ht="15">
      <c r="A74" s="118"/>
      <c r="B74" s="120">
        <v>338.75</v>
      </c>
      <c r="C74" s="17"/>
      <c r="D74" s="26">
        <v>162</v>
      </c>
      <c r="F74" s="17"/>
      <c r="G74" s="180" t="s">
        <v>134</v>
      </c>
      <c r="H74" s="180"/>
    </row>
    <row r="75" spans="3:8" ht="12.75">
      <c r="C75" s="17"/>
      <c r="D75" s="2"/>
      <c r="F75" s="17"/>
      <c r="G75" s="132">
        <v>155.46</v>
      </c>
      <c r="H75" s="133">
        <v>155.46</v>
      </c>
    </row>
    <row r="76" spans="1:8" ht="13.5" thickBot="1">
      <c r="A76" s="182" t="s">
        <v>87</v>
      </c>
      <c r="B76" s="182"/>
      <c r="C76" s="17"/>
      <c r="D76" s="17"/>
      <c r="E76" s="17"/>
      <c r="F76" s="17"/>
      <c r="G76" s="91" t="s">
        <v>214</v>
      </c>
      <c r="H76" s="91" t="s">
        <v>214</v>
      </c>
    </row>
    <row r="77" spans="1:6" ht="13.5" thickTop="1">
      <c r="A77" s="125">
        <v>4011.69</v>
      </c>
      <c r="B77" s="120">
        <v>4011.69</v>
      </c>
      <c r="C77" s="17"/>
      <c r="D77" s="181" t="s">
        <v>27</v>
      </c>
      <c r="E77" s="181"/>
      <c r="F77" s="17"/>
    </row>
    <row r="78" spans="1:6" ht="12.75">
      <c r="A78" s="38"/>
      <c r="B78" s="36"/>
      <c r="C78" s="17"/>
      <c r="D78" s="21">
        <v>250</v>
      </c>
      <c r="F78" s="17"/>
    </row>
    <row r="79" spans="3:6" ht="12.75">
      <c r="C79" s="17"/>
      <c r="D79" s="2"/>
      <c r="F79" s="17"/>
    </row>
    <row r="80" spans="1:6" ht="12.75">
      <c r="A80" s="182" t="s">
        <v>88</v>
      </c>
      <c r="B80" s="182"/>
      <c r="C80" s="17"/>
      <c r="D80" s="184"/>
      <c r="E80" s="185"/>
      <c r="F80" s="17"/>
    </row>
    <row r="81" spans="1:6" ht="15">
      <c r="A81" s="125">
        <v>344.29</v>
      </c>
      <c r="B81" s="120">
        <v>344.29</v>
      </c>
      <c r="C81" s="17"/>
      <c r="D81" s="180" t="s">
        <v>33</v>
      </c>
      <c r="E81" s="180"/>
      <c r="F81" s="17"/>
    </row>
    <row r="82" spans="3:6" ht="12.75">
      <c r="C82" s="17"/>
      <c r="D82" s="17">
        <f>SUM(E82:E85)</f>
        <v>24786.589999999997</v>
      </c>
      <c r="E82" s="96">
        <f>'ΗΜΕΡΟΛΟΓΙΟ ΟΚΤΩΒΡΙΟΥ'!I65</f>
        <v>4939.48</v>
      </c>
      <c r="F82" s="17"/>
    </row>
    <row r="83" spans="1:6" ht="12.75">
      <c r="A83" s="17"/>
      <c r="B83" s="17"/>
      <c r="C83" s="17"/>
      <c r="E83" s="110">
        <f>'ΗΜΕΡΟΛΟΓΙΟ ΟΚΤΩΒΡΙΟΥ'!I107</f>
        <v>6332.69</v>
      </c>
      <c r="F83" s="17"/>
    </row>
    <row r="84" spans="1:5" ht="15">
      <c r="A84" s="183" t="s">
        <v>89</v>
      </c>
      <c r="B84" s="183"/>
      <c r="E84" s="110">
        <f>'ΗΜΕΡΟΛΟΓΙΟ ΟΚΤΩΒΡΙΟΥ'!I129</f>
        <v>6821.07</v>
      </c>
    </row>
    <row r="85" spans="1:5" ht="12.75">
      <c r="A85" s="32">
        <v>8556.61</v>
      </c>
      <c r="B85" s="1"/>
      <c r="D85" s="1"/>
      <c r="E85" s="121">
        <f>'ΗΜΕΡΟΛΟΓΙΟ ΟΚΤΩΒΡΙΟΥ'!I154</f>
        <v>6693.35</v>
      </c>
    </row>
    <row r="86" spans="1:5" ht="13.5" thickBot="1">
      <c r="A86" s="109"/>
      <c r="B86" s="109"/>
      <c r="D86" s="91" t="s">
        <v>214</v>
      </c>
      <c r="E86" s="91" t="s">
        <v>214</v>
      </c>
    </row>
    <row r="87" spans="1:2" ht="12.75" customHeight="1" thickTop="1">
      <c r="A87" s="17"/>
      <c r="B87" s="17"/>
    </row>
    <row r="88" spans="1:5" ht="15">
      <c r="A88" s="181" t="s">
        <v>90</v>
      </c>
      <c r="B88" s="181"/>
      <c r="D88" s="180" t="s">
        <v>132</v>
      </c>
      <c r="E88" s="180"/>
    </row>
    <row r="89" spans="1:5" ht="12.75">
      <c r="A89" s="126">
        <v>2493.77</v>
      </c>
      <c r="B89" s="127"/>
      <c r="D89" s="70">
        <f>SUM(E89:E91)</f>
        <v>24.65</v>
      </c>
      <c r="E89" s="110">
        <f>'ΗΜΕΡΟΛΟΓΙΟ ΟΚΤΩΒΡΙΟΥ'!I108</f>
        <v>16.43</v>
      </c>
    </row>
    <row r="90" spans="1:5" ht="13.5" thickBot="1">
      <c r="A90" s="91" t="s">
        <v>214</v>
      </c>
      <c r="B90" s="91" t="s">
        <v>214</v>
      </c>
      <c r="D90" s="1"/>
      <c r="E90" s="121">
        <f>'ΗΜΕΡΟΛΟΓΙΟ ΟΚΤΩΒΡΙΟΥ'!I130</f>
        <v>8.22</v>
      </c>
    </row>
    <row r="91" ht="13.5" thickTop="1">
      <c r="E91" s="96"/>
    </row>
    <row r="92" spans="1:2" ht="12.75">
      <c r="A92" s="181" t="s">
        <v>91</v>
      </c>
      <c r="B92" s="181"/>
    </row>
    <row r="93" spans="1:5" ht="15">
      <c r="A93" s="126">
        <v>91.16</v>
      </c>
      <c r="B93" s="127"/>
      <c r="D93" s="180" t="s">
        <v>45</v>
      </c>
      <c r="E93" s="180"/>
    </row>
    <row r="94" spans="1:5" ht="13.5" thickBot="1">
      <c r="A94" s="91" t="s">
        <v>214</v>
      </c>
      <c r="B94" s="91" t="s">
        <v>214</v>
      </c>
      <c r="D94">
        <f>SUM(E94:E97)</f>
        <v>211.25</v>
      </c>
      <c r="E94" s="96">
        <f>'ΗΜΕΡΟΛΟΓΙΟ ΟΚΤΩΒΡΙΟΥ'!I66</f>
        <v>38.64</v>
      </c>
    </row>
    <row r="95" ht="13.5" thickTop="1">
      <c r="E95" s="110">
        <f>'ΗΜΕΡΟΛΟΓΙΟ ΟΚΤΩΒΡΙΟΥ'!I109</f>
        <v>48.42</v>
      </c>
    </row>
    <row r="96" spans="1:5" ht="12.75">
      <c r="A96" s="181" t="s">
        <v>139</v>
      </c>
      <c r="B96" s="181"/>
      <c r="E96" s="110">
        <f>'ΗΜΕΡΟΛΟΓΙΟ ΟΚΤΩΒΡΙΟΥ'!I131</f>
        <v>43.62</v>
      </c>
    </row>
    <row r="97" spans="1:5" ht="12.75">
      <c r="A97" s="123">
        <v>1500</v>
      </c>
      <c r="B97" s="127"/>
      <c r="D97" s="1"/>
      <c r="E97" s="121">
        <f>'ΗΜΕΡΟΛΟΓΙΟ ΟΚΤΩΒΡΙΟΥ'!I155</f>
        <v>80.57</v>
      </c>
    </row>
    <row r="98" spans="1:7" ht="13.5" thickBot="1">
      <c r="A98" s="91" t="s">
        <v>214</v>
      </c>
      <c r="B98" s="91" t="s">
        <v>214</v>
      </c>
      <c r="D98" s="91" t="s">
        <v>214</v>
      </c>
      <c r="E98" s="91" t="s">
        <v>214</v>
      </c>
      <c r="G98" s="17"/>
    </row>
    <row r="99" ht="13.5" thickTop="1"/>
    <row r="100" spans="1:5" ht="15">
      <c r="A100" s="181" t="s">
        <v>109</v>
      </c>
      <c r="B100" s="181"/>
      <c r="D100" s="180" t="s">
        <v>34</v>
      </c>
      <c r="E100" s="180"/>
    </row>
    <row r="101" spans="1:5" ht="12.75">
      <c r="A101" s="2">
        <v>2098.85</v>
      </c>
      <c r="D101">
        <f>SUM(E101:E103)</f>
        <v>25.619999999999997</v>
      </c>
      <c r="E101" s="96">
        <f>'ΗΜΕΡΟΛΟΓΙΟ ΟΚΤΩΒΡΙΟΥ'!I67</f>
        <v>1.21</v>
      </c>
    </row>
    <row r="102" spans="1:5" ht="12.75">
      <c r="A102" s="2">
        <v>1355.01</v>
      </c>
      <c r="E102" s="110">
        <f>'ΗΜΕΡΟΛΟΓΙΟ ΟΚΤΩΒΡΙΟΥ'!I110</f>
        <v>1.39</v>
      </c>
    </row>
    <row r="103" spans="1:5" ht="12.75">
      <c r="A103" s="32">
        <v>1355.01</v>
      </c>
      <c r="B103" s="1"/>
      <c r="D103" s="1"/>
      <c r="E103" s="121">
        <f>'ΗΜΕΡΟΛΟΓΙΟ ΟΚΤΩΒΡΙΟΥ'!I132</f>
        <v>23.02</v>
      </c>
    </row>
    <row r="104" spans="1:5" ht="13.5" thickBot="1">
      <c r="A104" s="91" t="s">
        <v>214</v>
      </c>
      <c r="B104" s="91" t="s">
        <v>214</v>
      </c>
      <c r="D104" s="91" t="s">
        <v>214</v>
      </c>
      <c r="E104" s="91" t="s">
        <v>214</v>
      </c>
    </row>
    <row r="105" ht="13.5" thickTop="1"/>
    <row r="106" spans="1:8" ht="15">
      <c r="A106" s="180" t="s">
        <v>188</v>
      </c>
      <c r="B106" s="180"/>
      <c r="C106" s="17"/>
      <c r="D106" s="180" t="s">
        <v>195</v>
      </c>
      <c r="E106" s="180"/>
      <c r="G106" s="180" t="s">
        <v>239</v>
      </c>
      <c r="H106" s="180"/>
    </row>
    <row r="107" spans="1:9" ht="12.75">
      <c r="A107" s="17">
        <v>21105.41</v>
      </c>
      <c r="B107" s="96">
        <v>26025.49</v>
      </c>
      <c r="C107" s="17"/>
      <c r="D107" s="1">
        <v>3165.75</v>
      </c>
      <c r="E107" s="31">
        <v>3165.75</v>
      </c>
      <c r="F107" s="17"/>
      <c r="G107" s="130">
        <f>'[1]ΦΥΛΛΟ ΜΕΡΙΣΜΟΥ!!!'!$F$20</f>
        <v>3165.8115</v>
      </c>
      <c r="H107" s="128">
        <f>'[1]ΦΥΛΛΟ ΜΕΡΙΣΜΟΥ!!!'!$F$20</f>
        <v>3165.8115</v>
      </c>
      <c r="I107" s="17"/>
    </row>
    <row r="108" spans="1:9" ht="13.5" thickBot="1">
      <c r="A108" s="1">
        <v>3165.08</v>
      </c>
      <c r="B108" s="31"/>
      <c r="C108" s="17"/>
      <c r="D108" s="91" t="s">
        <v>214</v>
      </c>
      <c r="E108" s="91" t="s">
        <v>214</v>
      </c>
      <c r="F108" s="17"/>
      <c r="G108" s="91" t="s">
        <v>214</v>
      </c>
      <c r="H108" s="91" t="s">
        <v>214</v>
      </c>
      <c r="I108" s="17"/>
    </row>
    <row r="109" spans="1:9" ht="14.25" thickBot="1" thickTop="1">
      <c r="A109" s="91" t="s">
        <v>214</v>
      </c>
      <c r="B109" s="91" t="s">
        <v>214</v>
      </c>
      <c r="C109" s="17"/>
      <c r="F109" s="17"/>
      <c r="I109" s="17"/>
    </row>
    <row r="110" spans="1:9" ht="16.5" thickBot="1" thickTop="1">
      <c r="A110" s="91" t="s">
        <v>214</v>
      </c>
      <c r="B110" s="91" t="s">
        <v>214</v>
      </c>
      <c r="C110" s="17"/>
      <c r="D110" s="180" t="s">
        <v>197</v>
      </c>
      <c r="E110" s="180"/>
      <c r="F110" s="17"/>
      <c r="G110" s="180" t="s">
        <v>200</v>
      </c>
      <c r="H110" s="180"/>
      <c r="I110" s="17"/>
    </row>
    <row r="111" spans="1:9" ht="15.75" thickTop="1">
      <c r="A111" s="180" t="s">
        <v>193</v>
      </c>
      <c r="B111" s="180"/>
      <c r="C111" s="17"/>
      <c r="D111" s="32">
        <v>24270.1</v>
      </c>
      <c r="E111" s="121">
        <v>24270.1</v>
      </c>
      <c r="F111" s="17"/>
      <c r="G111" s="1">
        <v>3165.09</v>
      </c>
      <c r="H111" s="31">
        <v>3165.09</v>
      </c>
      <c r="I111" s="17"/>
    </row>
    <row r="112" spans="1:9" ht="13.5" thickBot="1">
      <c r="A112" s="17">
        <v>24270.1</v>
      </c>
      <c r="B112" s="96">
        <v>3165.08</v>
      </c>
      <c r="C112" s="17"/>
      <c r="D112" s="91" t="s">
        <v>214</v>
      </c>
      <c r="E112" s="91" t="s">
        <v>214</v>
      </c>
      <c r="F112" s="17"/>
      <c r="G112" s="91" t="s">
        <v>214</v>
      </c>
      <c r="H112" s="91" t="s">
        <v>214</v>
      </c>
      <c r="I112" s="17"/>
    </row>
    <row r="113" spans="1:9" ht="13.5" thickTop="1">
      <c r="A113" s="1"/>
      <c r="B113" s="31">
        <v>21105.41</v>
      </c>
      <c r="C113" s="17"/>
      <c r="F113" s="17"/>
      <c r="I113" s="17"/>
    </row>
    <row r="114" spans="1:9" ht="15.75" thickBot="1">
      <c r="A114" s="91" t="s">
        <v>214</v>
      </c>
      <c r="B114" s="91" t="s">
        <v>214</v>
      </c>
      <c r="C114" s="17"/>
      <c r="D114" s="180" t="s">
        <v>238</v>
      </c>
      <c r="E114" s="180"/>
      <c r="F114" s="17"/>
      <c r="G114" s="180" t="s">
        <v>202</v>
      </c>
      <c r="H114" s="180"/>
      <c r="I114" s="17"/>
    </row>
    <row r="115" spans="4:8" ht="13.5" thickTop="1">
      <c r="D115" s="128">
        <f>'[1]ΦΥΛΛΟ ΜΕΡΙΣΜΟΥ!!!'!$D$20+'[1]ΦΥΛΛΟ ΜΕΡΙΣΜΟΥ!!!'!$E$20</f>
        <v>17939.6035</v>
      </c>
      <c r="E115" s="129">
        <f>'[1]ΦΥΛΛΟ ΜΕΡΙΣΜΟΥ!!!'!$D$20+'[1]ΦΥΛΛΟ ΜΕΡΙΣΜΟΥ!!!'!$E$20</f>
        <v>17939.6035</v>
      </c>
      <c r="F115" s="17"/>
      <c r="G115" s="17"/>
      <c r="H115" s="96">
        <v>3165.09</v>
      </c>
    </row>
    <row r="116" spans="1:8" ht="15">
      <c r="A116" s="180" t="s">
        <v>234</v>
      </c>
      <c r="B116" s="180"/>
      <c r="E116" s="96"/>
      <c r="F116" s="17"/>
      <c r="G116" s="134"/>
      <c r="H116" s="134"/>
    </row>
    <row r="117" spans="1:6" ht="12.75">
      <c r="A117" s="1">
        <v>17939.26</v>
      </c>
      <c r="B117" s="31">
        <v>17939.26</v>
      </c>
      <c r="F117" s="17"/>
    </row>
    <row r="118" spans="1:6" ht="13.5" thickBot="1">
      <c r="A118" s="91" t="s">
        <v>214</v>
      </c>
      <c r="B118" s="91" t="s">
        <v>214</v>
      </c>
      <c r="C118" s="17"/>
      <c r="F118" s="17"/>
    </row>
    <row r="119" ht="13.5" thickTop="1">
      <c r="F119" s="17"/>
    </row>
    <row r="120" ht="12.75">
      <c r="F120" s="17"/>
    </row>
    <row r="121" ht="12.75">
      <c r="F121" s="17"/>
    </row>
    <row r="122" ht="12.75">
      <c r="F122" s="17"/>
    </row>
    <row r="123" ht="12.75">
      <c r="F123" s="17"/>
    </row>
    <row r="124" ht="12.75">
      <c r="F124" s="17"/>
    </row>
    <row r="125" ht="12.75">
      <c r="F125" s="17"/>
    </row>
    <row r="126" ht="12.75">
      <c r="F126" s="17"/>
    </row>
    <row r="127" ht="12.75">
      <c r="F127" s="17"/>
    </row>
    <row r="128" ht="12.75">
      <c r="F128" s="17"/>
    </row>
    <row r="129" ht="12.75">
      <c r="F129" s="17"/>
    </row>
    <row r="130" ht="12.75">
      <c r="F130" s="17"/>
    </row>
    <row r="131" ht="12.75">
      <c r="F131" s="17"/>
    </row>
    <row r="132" ht="12.75">
      <c r="F132" s="17"/>
    </row>
    <row r="133" ht="12.75">
      <c r="F133" s="17"/>
    </row>
    <row r="134" spans="6:7" ht="12.75">
      <c r="F134" s="17"/>
      <c r="G134" s="17"/>
    </row>
    <row r="137" ht="12.75">
      <c r="E137" s="70"/>
    </row>
  </sheetData>
  <sheetProtection/>
  <mergeCells count="74">
    <mergeCell ref="A2:I2"/>
    <mergeCell ref="A1:B1"/>
    <mergeCell ref="A4:B4"/>
    <mergeCell ref="D9:E9"/>
    <mergeCell ref="D38:E38"/>
    <mergeCell ref="G106:H106"/>
    <mergeCell ref="A9:B9"/>
    <mergeCell ref="D14:E14"/>
    <mergeCell ref="A59:B59"/>
    <mergeCell ref="A62:B62"/>
    <mergeCell ref="P20:Q20"/>
    <mergeCell ref="A19:B19"/>
    <mergeCell ref="D4:E4"/>
    <mergeCell ref="G39:H39"/>
    <mergeCell ref="D30:E30"/>
    <mergeCell ref="A14:B14"/>
    <mergeCell ref="A24:B24"/>
    <mergeCell ref="G25:H25"/>
    <mergeCell ref="M29:N29"/>
    <mergeCell ref="D18:E18"/>
    <mergeCell ref="M3:N3"/>
    <mergeCell ref="P3:Q3"/>
    <mergeCell ref="G19:H19"/>
    <mergeCell ref="G44:H44"/>
    <mergeCell ref="A53:B53"/>
    <mergeCell ref="P29:Q29"/>
    <mergeCell ref="G32:H32"/>
    <mergeCell ref="J3:K3"/>
    <mergeCell ref="A7:B7"/>
    <mergeCell ref="D34:E34"/>
    <mergeCell ref="P63:Q63"/>
    <mergeCell ref="D69:E69"/>
    <mergeCell ref="A88:B88"/>
    <mergeCell ref="D106:E106"/>
    <mergeCell ref="D110:E110"/>
    <mergeCell ref="A66:B66"/>
    <mergeCell ref="A76:B76"/>
    <mergeCell ref="A80:B80"/>
    <mergeCell ref="M69:N69"/>
    <mergeCell ref="G67:H67"/>
    <mergeCell ref="A71:B71"/>
    <mergeCell ref="D61:E61"/>
    <mergeCell ref="D100:E100"/>
    <mergeCell ref="A100:B100"/>
    <mergeCell ref="D77:E77"/>
    <mergeCell ref="D73:E73"/>
    <mergeCell ref="A92:B92"/>
    <mergeCell ref="D93:E93"/>
    <mergeCell ref="D22:E22"/>
    <mergeCell ref="D26:E26"/>
    <mergeCell ref="D53:E53"/>
    <mergeCell ref="D57:E57"/>
    <mergeCell ref="D42:E42"/>
    <mergeCell ref="D46:E46"/>
    <mergeCell ref="D50:E50"/>
    <mergeCell ref="G4:H4"/>
    <mergeCell ref="G10:H10"/>
    <mergeCell ref="G15:H15"/>
    <mergeCell ref="A84:B84"/>
    <mergeCell ref="D81:E81"/>
    <mergeCell ref="G53:H53"/>
    <mergeCell ref="D80:E80"/>
    <mergeCell ref="D65:E65"/>
    <mergeCell ref="A30:B30"/>
    <mergeCell ref="G60:H60"/>
    <mergeCell ref="G74:H74"/>
    <mergeCell ref="A106:B106"/>
    <mergeCell ref="A111:B111"/>
    <mergeCell ref="A116:B116"/>
    <mergeCell ref="G110:H110"/>
    <mergeCell ref="G114:H114"/>
    <mergeCell ref="D88:E88"/>
    <mergeCell ref="A96:B96"/>
    <mergeCell ref="D114:E114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0"/>
  <sheetViews>
    <sheetView zoomScalePageLayoutView="0" workbookViewId="0" topLeftCell="C148">
      <selection activeCell="J60" sqref="J60:Q83"/>
    </sheetView>
  </sheetViews>
  <sheetFormatPr defaultColWidth="9.140625" defaultRowHeight="12.75"/>
  <cols>
    <col min="1" max="1" width="10.8515625" style="0" customWidth="1"/>
    <col min="2" max="2" width="13.421875" style="0" customWidth="1"/>
    <col min="3" max="3" width="4.421875" style="0" customWidth="1"/>
    <col min="4" max="4" width="10.8515625" style="0" customWidth="1"/>
    <col min="5" max="5" width="13.7109375" style="0" customWidth="1"/>
    <col min="6" max="6" width="5.8515625" style="0" customWidth="1"/>
    <col min="7" max="7" width="12.7109375" style="0" customWidth="1"/>
    <col min="8" max="8" width="13.7109375" style="0" customWidth="1"/>
    <col min="9" max="9" width="2.140625" style="0" customWidth="1"/>
  </cols>
  <sheetData>
    <row r="1" spans="1:2" ht="18">
      <c r="A1" s="197" t="s">
        <v>121</v>
      </c>
      <c r="B1" s="197"/>
    </row>
    <row r="2" spans="1:9" ht="18">
      <c r="A2" s="196" t="s">
        <v>157</v>
      </c>
      <c r="B2" s="196"/>
      <c r="C2" s="196"/>
      <c r="D2" s="196"/>
      <c r="E2" s="196"/>
      <c r="F2" s="196"/>
      <c r="G2" s="196"/>
      <c r="H2" s="196"/>
      <c r="I2" s="196"/>
    </row>
    <row r="4" spans="1:13" ht="12.75">
      <c r="A4" s="182" t="s">
        <v>123</v>
      </c>
      <c r="B4" s="182"/>
      <c r="D4" s="181"/>
      <c r="E4" s="181"/>
      <c r="G4" s="181"/>
      <c r="H4" s="181"/>
      <c r="M4" s="19" t="s">
        <v>160</v>
      </c>
    </row>
    <row r="5" spans="1:7" ht="12.75">
      <c r="A5" s="23">
        <v>3706.4</v>
      </c>
      <c r="B5" s="22"/>
      <c r="D5" s="21"/>
      <c r="G5" s="21"/>
    </row>
    <row r="6" spans="1:17" ht="12.75">
      <c r="A6" s="17"/>
      <c r="D6" s="2"/>
      <c r="G6" s="2"/>
      <c r="J6" s="182" t="s">
        <v>76</v>
      </c>
      <c r="K6" s="182"/>
      <c r="L6" s="22"/>
      <c r="M6" s="182" t="s">
        <v>70</v>
      </c>
      <c r="N6" s="182"/>
      <c r="O6" s="22"/>
      <c r="P6" s="182" t="s">
        <v>71</v>
      </c>
      <c r="Q6" s="182"/>
    </row>
    <row r="7" spans="1:17" ht="12.75">
      <c r="A7" s="182" t="s">
        <v>124</v>
      </c>
      <c r="B7" s="182"/>
      <c r="D7" s="181"/>
      <c r="E7" s="181"/>
      <c r="G7" s="181"/>
      <c r="H7" s="181"/>
      <c r="J7" s="35">
        <v>285</v>
      </c>
      <c r="K7" s="36"/>
      <c r="L7" s="36"/>
      <c r="M7" s="37">
        <v>45</v>
      </c>
      <c r="N7" s="36"/>
      <c r="O7" s="36"/>
      <c r="P7" s="35">
        <v>152</v>
      </c>
      <c r="Q7" s="36"/>
    </row>
    <row r="8" spans="1:17" ht="12.75">
      <c r="A8" s="21"/>
      <c r="D8" s="21"/>
      <c r="G8" s="21"/>
      <c r="J8" s="38"/>
      <c r="K8" s="36"/>
      <c r="L8" s="36"/>
      <c r="M8" s="39">
        <v>13.5</v>
      </c>
      <c r="N8" s="36"/>
      <c r="O8" s="36"/>
      <c r="P8" s="40">
        <v>51.3</v>
      </c>
      <c r="Q8" s="36"/>
    </row>
    <row r="9" spans="1:17" ht="12.75">
      <c r="A9" s="2"/>
      <c r="D9" s="2"/>
      <c r="G9" s="2"/>
      <c r="J9" s="36"/>
      <c r="K9" s="36"/>
      <c r="L9" s="36"/>
      <c r="M9" s="41">
        <v>3.15</v>
      </c>
      <c r="N9" s="36"/>
      <c r="O9" s="36"/>
      <c r="P9" s="36"/>
      <c r="Q9" s="36"/>
    </row>
    <row r="10" spans="1:17" ht="12.75">
      <c r="A10" s="181"/>
      <c r="B10" s="181"/>
      <c r="D10" s="181"/>
      <c r="E10" s="181"/>
      <c r="G10" s="181"/>
      <c r="H10" s="181"/>
      <c r="J10" s="36"/>
      <c r="K10" s="36"/>
      <c r="L10" s="36"/>
      <c r="M10" s="36"/>
      <c r="N10" s="36"/>
      <c r="O10" s="36"/>
      <c r="P10" s="36"/>
      <c r="Q10" s="36"/>
    </row>
    <row r="11" spans="1:17" ht="12.75">
      <c r="A11" s="21"/>
      <c r="D11" s="21"/>
      <c r="G11" s="21"/>
      <c r="J11" s="182" t="s">
        <v>77</v>
      </c>
      <c r="K11" s="182"/>
      <c r="L11" s="36"/>
      <c r="M11" s="182" t="s">
        <v>37</v>
      </c>
      <c r="N11" s="182"/>
      <c r="O11" s="36"/>
      <c r="P11" s="182" t="s">
        <v>38</v>
      </c>
      <c r="Q11" s="182"/>
    </row>
    <row r="12" spans="1:17" ht="12.75">
      <c r="A12" s="2"/>
      <c r="D12" s="2"/>
      <c r="G12" s="2"/>
      <c r="J12" s="35">
        <v>38</v>
      </c>
      <c r="K12" s="36"/>
      <c r="L12" s="36"/>
      <c r="M12" s="35">
        <v>151.3</v>
      </c>
      <c r="N12" s="42">
        <v>48.93</v>
      </c>
      <c r="O12" s="36"/>
      <c r="P12" s="43">
        <v>1.66</v>
      </c>
      <c r="Q12" s="42">
        <v>0.97</v>
      </c>
    </row>
    <row r="13" spans="1:17" ht="12.75">
      <c r="A13" s="17"/>
      <c r="B13" s="17"/>
      <c r="D13" s="185"/>
      <c r="E13" s="185"/>
      <c r="G13" s="17"/>
      <c r="H13" s="17"/>
      <c r="J13" s="40">
        <v>47.5</v>
      </c>
      <c r="K13" s="36"/>
      <c r="L13" s="36"/>
      <c r="M13" s="38"/>
      <c r="N13" s="42">
        <v>32.53</v>
      </c>
      <c r="O13" s="36"/>
      <c r="P13" s="38"/>
      <c r="Q13" s="42">
        <v>0.51</v>
      </c>
    </row>
    <row r="14" spans="1:17" ht="12.75">
      <c r="A14" s="17"/>
      <c r="B14" s="17"/>
      <c r="C14" s="17"/>
      <c r="D14" s="17"/>
      <c r="E14" s="17"/>
      <c r="F14" s="17"/>
      <c r="G14" s="17"/>
      <c r="H14" s="17"/>
      <c r="J14" s="44">
        <v>8.82</v>
      </c>
      <c r="K14" s="36"/>
      <c r="L14" s="36"/>
      <c r="M14" s="38"/>
      <c r="N14" s="42">
        <v>34.78</v>
      </c>
      <c r="O14" s="36"/>
      <c r="P14" s="38"/>
      <c r="Q14" s="42">
        <v>0.06</v>
      </c>
    </row>
    <row r="15" spans="1:17" ht="12.75">
      <c r="A15" s="17"/>
      <c r="B15" s="17"/>
      <c r="C15" s="17"/>
      <c r="D15" s="17"/>
      <c r="E15" s="17"/>
      <c r="F15" s="17"/>
      <c r="G15" s="17"/>
      <c r="H15" s="17"/>
      <c r="J15" s="40">
        <v>285</v>
      </c>
      <c r="K15" s="36"/>
      <c r="L15" s="36"/>
      <c r="M15" s="38"/>
      <c r="N15" s="42">
        <v>35.06</v>
      </c>
      <c r="O15" s="36"/>
      <c r="P15" s="38"/>
      <c r="Q15" s="42">
        <v>0.12</v>
      </c>
    </row>
    <row r="16" spans="1:17" ht="12.75">
      <c r="A16" s="17"/>
      <c r="B16" s="17"/>
      <c r="C16" s="17"/>
      <c r="D16" s="17"/>
      <c r="E16" s="17"/>
      <c r="F16" s="17"/>
      <c r="G16" s="17"/>
      <c r="H16" s="17"/>
      <c r="J16" s="36"/>
      <c r="K16" s="36"/>
      <c r="L16" s="36"/>
      <c r="M16" s="36"/>
      <c r="N16" s="36"/>
      <c r="O16" s="36"/>
      <c r="P16" s="36"/>
      <c r="Q16" s="36"/>
    </row>
    <row r="17" spans="1:17" ht="12.75">
      <c r="A17" s="17"/>
      <c r="B17" s="17"/>
      <c r="C17" s="17"/>
      <c r="D17" s="17"/>
      <c r="E17" s="17"/>
      <c r="F17" s="17"/>
      <c r="G17" s="17"/>
      <c r="H17" s="17"/>
      <c r="J17" s="182" t="s">
        <v>39</v>
      </c>
      <c r="K17" s="182"/>
      <c r="L17" s="36"/>
      <c r="M17" s="182" t="s">
        <v>40</v>
      </c>
      <c r="N17" s="182"/>
      <c r="O17" s="36"/>
      <c r="P17" s="182" t="s">
        <v>87</v>
      </c>
      <c r="Q17" s="182"/>
    </row>
    <row r="18" spans="1:17" ht="12.75">
      <c r="A18" s="17"/>
      <c r="B18" s="17"/>
      <c r="C18" s="17"/>
      <c r="D18" s="17"/>
      <c r="E18" s="17"/>
      <c r="F18" s="17"/>
      <c r="G18" s="17"/>
      <c r="H18" s="17"/>
      <c r="J18" s="45"/>
      <c r="K18" s="42">
        <v>458.94</v>
      </c>
      <c r="L18" s="36"/>
      <c r="M18" s="45"/>
      <c r="N18" s="46">
        <v>12.52</v>
      </c>
      <c r="O18" s="36"/>
      <c r="P18" s="43">
        <v>4011.69</v>
      </c>
      <c r="Q18" s="42">
        <v>4011.69</v>
      </c>
    </row>
    <row r="19" spans="1:17" ht="12.75">
      <c r="A19" s="17"/>
      <c r="B19" s="17"/>
      <c r="C19" s="17"/>
      <c r="D19" s="17"/>
      <c r="E19" s="17"/>
      <c r="F19" s="17"/>
      <c r="G19" s="17"/>
      <c r="H19" s="17"/>
      <c r="J19" s="38"/>
      <c r="K19" s="42">
        <v>588.77</v>
      </c>
      <c r="L19" s="36"/>
      <c r="M19" s="38"/>
      <c r="N19" s="46">
        <v>23.58</v>
      </c>
      <c r="O19" s="36"/>
      <c r="P19" s="38"/>
      <c r="Q19" s="36"/>
    </row>
    <row r="20" spans="1:17" ht="12.75">
      <c r="A20" s="17"/>
      <c r="B20" s="17"/>
      <c r="C20" s="17"/>
      <c r="D20" s="17"/>
      <c r="E20" s="17"/>
      <c r="F20" s="17"/>
      <c r="G20" s="17"/>
      <c r="H20" s="17"/>
      <c r="J20" s="38"/>
      <c r="K20" s="42">
        <v>629.17</v>
      </c>
      <c r="L20" s="36"/>
      <c r="M20" s="38"/>
      <c r="N20" s="46">
        <v>12.7</v>
      </c>
      <c r="O20" s="36"/>
      <c r="P20" s="36"/>
      <c r="Q20" s="36"/>
    </row>
    <row r="21" spans="1:17" ht="12.75">
      <c r="A21" s="17"/>
      <c r="B21" s="17"/>
      <c r="C21" s="17"/>
      <c r="D21" s="17"/>
      <c r="E21" s="17"/>
      <c r="F21" s="17"/>
      <c r="G21" s="17"/>
      <c r="H21" s="17"/>
      <c r="J21" s="38"/>
      <c r="K21" s="46">
        <v>634.6</v>
      </c>
      <c r="L21" s="36"/>
      <c r="M21" s="38"/>
      <c r="N21" s="46">
        <v>44.77</v>
      </c>
      <c r="O21" s="36"/>
      <c r="P21" s="36"/>
      <c r="Q21" s="36"/>
    </row>
    <row r="22" spans="1:17" ht="12.75">
      <c r="A22" s="17"/>
      <c r="B22" s="17"/>
      <c r="C22" s="17"/>
      <c r="D22" s="17"/>
      <c r="E22" s="17"/>
      <c r="F22" s="17"/>
      <c r="G22" s="17"/>
      <c r="H22" s="17"/>
      <c r="J22" s="36"/>
      <c r="K22" s="36"/>
      <c r="L22" s="36"/>
      <c r="M22" s="36"/>
      <c r="N22" s="36"/>
      <c r="O22" s="36"/>
      <c r="P22" s="36"/>
      <c r="Q22" s="36"/>
    </row>
    <row r="23" spans="1:17" ht="12.75">
      <c r="A23" s="17"/>
      <c r="B23" s="17"/>
      <c r="C23" s="17"/>
      <c r="D23" s="17"/>
      <c r="E23" s="17"/>
      <c r="F23" s="17"/>
      <c r="G23" s="17"/>
      <c r="H23" s="17"/>
      <c r="J23" s="182" t="s">
        <v>88</v>
      </c>
      <c r="K23" s="182"/>
      <c r="L23" s="36"/>
      <c r="M23" s="182" t="s">
        <v>92</v>
      </c>
      <c r="N23" s="182"/>
      <c r="O23" s="36"/>
      <c r="P23" s="182" t="s">
        <v>99</v>
      </c>
      <c r="Q23" s="182"/>
    </row>
    <row r="24" spans="1:17" ht="12.75">
      <c r="A24" s="17"/>
      <c r="B24" s="17"/>
      <c r="C24" s="17"/>
      <c r="D24" s="17"/>
      <c r="E24" s="17"/>
      <c r="F24" s="17"/>
      <c r="G24" s="17"/>
      <c r="H24" s="17"/>
      <c r="J24" s="43">
        <v>344.29</v>
      </c>
      <c r="K24" s="42">
        <v>344.29</v>
      </c>
      <c r="L24" s="36"/>
      <c r="M24" s="45"/>
      <c r="N24" s="42">
        <v>326.05</v>
      </c>
      <c r="O24" s="36"/>
      <c r="P24" s="43">
        <v>6459.51</v>
      </c>
      <c r="Q24" s="42">
        <v>6459.51</v>
      </c>
    </row>
    <row r="25" spans="1:17" ht="12.75">
      <c r="A25" s="17"/>
      <c r="B25" s="17"/>
      <c r="C25" s="17"/>
      <c r="D25" s="17"/>
      <c r="E25" s="17"/>
      <c r="F25" s="17"/>
      <c r="G25" s="17"/>
      <c r="H25" s="17"/>
      <c r="J25" s="38"/>
      <c r="K25" s="36"/>
      <c r="L25" s="36"/>
      <c r="M25" s="38"/>
      <c r="N25" s="36"/>
      <c r="O25" s="36"/>
      <c r="P25" s="38"/>
      <c r="Q25" s="36"/>
    </row>
    <row r="26" spans="1:17" ht="12.75">
      <c r="A26" s="17"/>
      <c r="B26" s="17"/>
      <c r="C26" s="17"/>
      <c r="D26" s="17"/>
      <c r="E26" s="17"/>
      <c r="F26" s="17"/>
      <c r="G26" s="17"/>
      <c r="H26" s="17"/>
      <c r="J26" s="36"/>
      <c r="K26" s="36"/>
      <c r="L26" s="36"/>
      <c r="M26" s="36"/>
      <c r="N26" s="36"/>
      <c r="O26" s="36"/>
      <c r="P26" s="36"/>
      <c r="Q26" s="36"/>
    </row>
    <row r="27" spans="1:17" ht="12.75">
      <c r="A27" s="17"/>
      <c r="B27" s="17"/>
      <c r="C27" s="17"/>
      <c r="D27" s="17"/>
      <c r="E27" s="17"/>
      <c r="F27" s="17"/>
      <c r="G27" s="17"/>
      <c r="H27" s="17"/>
      <c r="J27" s="182" t="s">
        <v>101</v>
      </c>
      <c r="K27" s="182"/>
      <c r="L27" s="36"/>
      <c r="M27" s="189" t="s">
        <v>107</v>
      </c>
      <c r="N27" s="189"/>
      <c r="O27" s="36"/>
      <c r="P27" s="182" t="s">
        <v>108</v>
      </c>
      <c r="Q27" s="182"/>
    </row>
    <row r="28" spans="1:17" ht="12.75">
      <c r="A28" s="17"/>
      <c r="B28" s="17"/>
      <c r="C28" s="17"/>
      <c r="D28" s="17"/>
      <c r="E28" s="17"/>
      <c r="F28" s="17"/>
      <c r="G28" s="17"/>
      <c r="H28" s="17"/>
      <c r="J28" s="45"/>
      <c r="K28" s="46">
        <v>300</v>
      </c>
      <c r="L28" s="36"/>
      <c r="M28" s="43">
        <v>1202.21</v>
      </c>
      <c r="N28" s="47">
        <v>524.71</v>
      </c>
      <c r="O28" s="36"/>
      <c r="P28" s="44">
        <v>57.71</v>
      </c>
      <c r="Q28" s="42">
        <v>25.19</v>
      </c>
    </row>
    <row r="29" spans="1:17" ht="12.75">
      <c r="A29" s="17"/>
      <c r="B29" s="17"/>
      <c r="C29" s="17"/>
      <c r="D29" s="17"/>
      <c r="E29" s="17"/>
      <c r="F29" s="17"/>
      <c r="G29" s="17"/>
      <c r="H29" s="17"/>
      <c r="J29" s="38"/>
      <c r="K29" s="36"/>
      <c r="L29" s="36"/>
      <c r="M29" s="38"/>
      <c r="N29" s="48">
        <v>338.75</v>
      </c>
      <c r="O29" s="49"/>
      <c r="P29" s="38"/>
      <c r="Q29" s="42">
        <v>16.26</v>
      </c>
    </row>
    <row r="30" spans="1:17" ht="12.75">
      <c r="A30" s="17"/>
      <c r="B30" s="17"/>
      <c r="C30" s="17"/>
      <c r="D30" s="17"/>
      <c r="E30" s="17"/>
      <c r="F30" s="17"/>
      <c r="G30" s="17"/>
      <c r="H30" s="17"/>
      <c r="J30" s="36"/>
      <c r="K30" s="36"/>
      <c r="L30" s="36"/>
      <c r="M30" s="38"/>
      <c r="N30" s="48">
        <v>338.75</v>
      </c>
      <c r="O30" s="49"/>
      <c r="P30" s="38"/>
      <c r="Q30" s="42">
        <v>16.26</v>
      </c>
    </row>
    <row r="31" spans="1:17" ht="12.75">
      <c r="A31" s="17"/>
      <c r="B31" s="17"/>
      <c r="C31" s="17"/>
      <c r="D31" s="17"/>
      <c r="E31" s="17"/>
      <c r="F31" s="17"/>
      <c r="G31" s="17"/>
      <c r="H31" s="17"/>
      <c r="J31" s="36"/>
      <c r="K31" s="36"/>
      <c r="L31" s="36"/>
      <c r="M31" s="36"/>
      <c r="N31" s="36"/>
      <c r="O31" s="36"/>
      <c r="P31" s="36"/>
      <c r="Q31" s="36"/>
    </row>
    <row r="32" spans="1:17" ht="12.75">
      <c r="A32" s="17"/>
      <c r="B32" s="17"/>
      <c r="C32" s="17"/>
      <c r="D32" s="17"/>
      <c r="E32" s="17"/>
      <c r="F32" s="17"/>
      <c r="G32" s="17"/>
      <c r="H32" s="17"/>
      <c r="J32" s="182" t="s">
        <v>119</v>
      </c>
      <c r="K32" s="182"/>
      <c r="L32" s="36"/>
      <c r="M32" s="182" t="s">
        <v>112</v>
      </c>
      <c r="N32" s="182"/>
      <c r="O32" s="36"/>
      <c r="P32" s="182" t="s">
        <v>116</v>
      </c>
      <c r="Q32" s="182"/>
    </row>
    <row r="33" spans="1:17" ht="12.75">
      <c r="A33" s="17"/>
      <c r="B33" s="17"/>
      <c r="C33" s="17"/>
      <c r="D33" s="17"/>
      <c r="E33" s="17"/>
      <c r="F33" s="17"/>
      <c r="G33" s="17"/>
      <c r="H33" s="17"/>
      <c r="J33" s="44">
        <v>359.27</v>
      </c>
      <c r="K33" s="42">
        <v>2375.05</v>
      </c>
      <c r="L33" s="36"/>
      <c r="M33" s="43">
        <v>1548.95</v>
      </c>
      <c r="N33" s="50">
        <v>1548.95</v>
      </c>
      <c r="O33" s="36"/>
      <c r="P33" s="35">
        <v>1000</v>
      </c>
      <c r="Q33" s="51">
        <v>1000</v>
      </c>
    </row>
    <row r="34" spans="1:17" ht="12.75">
      <c r="A34" s="17"/>
      <c r="B34" s="17"/>
      <c r="C34" s="17"/>
      <c r="D34" s="17"/>
      <c r="E34" s="17"/>
      <c r="F34" s="17"/>
      <c r="G34" s="17"/>
      <c r="H34" s="17"/>
      <c r="J34" s="38"/>
      <c r="K34" s="36"/>
      <c r="L34" s="36"/>
      <c r="M34" s="38"/>
      <c r="N34" s="36"/>
      <c r="O34" s="36"/>
      <c r="P34" s="38"/>
      <c r="Q34" s="36"/>
    </row>
    <row r="35" spans="1:17" ht="12.75">
      <c r="A35" s="17"/>
      <c r="B35" s="17"/>
      <c r="C35" s="17"/>
      <c r="D35" s="17"/>
      <c r="E35" s="17"/>
      <c r="F35" s="17"/>
      <c r="G35" s="17"/>
      <c r="H35" s="17"/>
      <c r="J35" s="22"/>
      <c r="K35" s="22"/>
      <c r="L35" s="22"/>
      <c r="M35" s="22"/>
      <c r="N35" s="22"/>
      <c r="O35" s="22"/>
      <c r="P35" s="22"/>
      <c r="Q35" s="22"/>
    </row>
    <row r="36" spans="1:17" ht="12.75">
      <c r="A36" s="17"/>
      <c r="B36" s="17"/>
      <c r="C36" s="17"/>
      <c r="D36" s="17"/>
      <c r="E36" s="17"/>
      <c r="F36" s="17"/>
      <c r="G36" s="17"/>
      <c r="H36" s="17"/>
      <c r="J36" s="22"/>
      <c r="K36" s="22"/>
      <c r="L36" s="22"/>
      <c r="M36" s="22"/>
      <c r="N36" s="22"/>
      <c r="O36" s="22"/>
      <c r="P36" s="22"/>
      <c r="Q36" s="22"/>
    </row>
    <row r="37" spans="1:17" ht="12.75">
      <c r="A37" s="17"/>
      <c r="B37" s="17"/>
      <c r="C37" s="17"/>
      <c r="D37" s="17"/>
      <c r="E37" s="17"/>
      <c r="F37" s="17"/>
      <c r="G37" s="17"/>
      <c r="H37" s="17"/>
      <c r="J37" s="182" t="s">
        <v>117</v>
      </c>
      <c r="K37" s="182"/>
      <c r="L37" s="22"/>
      <c r="M37" s="22"/>
      <c r="N37" s="22"/>
      <c r="O37" s="22"/>
      <c r="P37" s="22"/>
      <c r="Q37" s="22"/>
    </row>
    <row r="38" spans="1:17" ht="12.75">
      <c r="A38" s="17"/>
      <c r="B38" s="17"/>
      <c r="C38" s="17"/>
      <c r="D38" s="17"/>
      <c r="E38" s="17"/>
      <c r="F38" s="17"/>
      <c r="G38" s="17"/>
      <c r="H38" s="17"/>
      <c r="J38" s="35">
        <v>1000</v>
      </c>
      <c r="K38" s="46">
        <v>1000</v>
      </c>
      <c r="L38" s="22"/>
      <c r="M38" s="22"/>
      <c r="N38" s="22"/>
      <c r="O38" s="22"/>
      <c r="P38" s="22"/>
      <c r="Q38" s="22"/>
    </row>
    <row r="39" spans="1:17" ht="12.75">
      <c r="A39" s="17"/>
      <c r="B39" s="17"/>
      <c r="C39" s="17"/>
      <c r="D39" s="17"/>
      <c r="E39" s="17"/>
      <c r="F39" s="17"/>
      <c r="G39" s="17"/>
      <c r="H39" s="17"/>
      <c r="J39" s="52"/>
      <c r="K39" s="22"/>
      <c r="L39" s="22"/>
      <c r="M39" s="22"/>
      <c r="N39" s="22"/>
      <c r="O39" s="22"/>
      <c r="P39" s="22"/>
      <c r="Q39" s="22"/>
    </row>
    <row r="40" spans="1:17" ht="12.75">
      <c r="A40" s="17"/>
      <c r="B40" s="17"/>
      <c r="C40" s="17"/>
      <c r="D40" s="17"/>
      <c r="E40" s="17"/>
      <c r="F40" s="17"/>
      <c r="G40" s="17"/>
      <c r="H40" s="17"/>
      <c r="J40" s="22"/>
      <c r="K40" s="22"/>
      <c r="L40" s="22"/>
      <c r="M40" s="22"/>
      <c r="N40" s="22"/>
      <c r="O40" s="22"/>
      <c r="P40" s="22"/>
      <c r="Q40" s="22"/>
    </row>
    <row r="41" spans="1:8" ht="12.75">
      <c r="A41" s="17"/>
      <c r="B41" s="17"/>
      <c r="C41" s="17"/>
      <c r="D41" s="17"/>
      <c r="E41" s="17"/>
      <c r="F41" s="17"/>
      <c r="G41" s="17"/>
      <c r="H41" s="17"/>
    </row>
    <row r="42" spans="1:8" ht="12.75">
      <c r="A42" s="17"/>
      <c r="B42" s="17"/>
      <c r="C42" s="17"/>
      <c r="D42" s="17"/>
      <c r="E42" s="17"/>
      <c r="F42" s="17"/>
      <c r="G42" s="17"/>
      <c r="H42" s="17"/>
    </row>
    <row r="43" spans="1:8" ht="12.75">
      <c r="A43" s="17"/>
      <c r="B43" s="17"/>
      <c r="C43" s="17"/>
      <c r="D43" s="17"/>
      <c r="E43" s="17"/>
      <c r="F43" s="17"/>
      <c r="G43" s="17"/>
      <c r="H43" s="17"/>
    </row>
    <row r="44" spans="1:8" ht="12.75">
      <c r="A44" s="17"/>
      <c r="B44" s="17"/>
      <c r="C44" s="17"/>
      <c r="D44" s="17"/>
      <c r="E44" s="17"/>
      <c r="F44" s="17"/>
      <c r="G44" s="17"/>
      <c r="H44" s="17"/>
    </row>
    <row r="45" spans="1:8" ht="12.75">
      <c r="A45" s="17"/>
      <c r="B45" s="17"/>
      <c r="C45" s="17"/>
      <c r="D45" s="17"/>
      <c r="E45" s="17"/>
      <c r="F45" s="17"/>
      <c r="G45" s="17"/>
      <c r="H45" s="17"/>
    </row>
    <row r="46" spans="1:8" ht="12.75">
      <c r="A46" s="17"/>
      <c r="B46" s="17"/>
      <c r="C46" s="17"/>
      <c r="D46" s="17"/>
      <c r="E46" s="17"/>
      <c r="F46" s="17"/>
      <c r="G46" s="17"/>
      <c r="H46" s="17"/>
    </row>
    <row r="47" spans="1:8" ht="12.75">
      <c r="A47" s="17"/>
      <c r="B47" s="17"/>
      <c r="C47" s="17"/>
      <c r="D47" s="17"/>
      <c r="E47" s="17"/>
      <c r="F47" s="17"/>
      <c r="G47" s="17"/>
      <c r="H47" s="17"/>
    </row>
    <row r="48" spans="1:8" ht="12.75">
      <c r="A48" s="17"/>
      <c r="B48" s="17"/>
      <c r="C48" s="17"/>
      <c r="D48" s="17"/>
      <c r="E48" s="17"/>
      <c r="F48" s="17"/>
      <c r="G48" s="17"/>
      <c r="H48" s="17"/>
    </row>
    <row r="49" spans="1:8" ht="12.75">
      <c r="A49" s="17"/>
      <c r="B49" s="17"/>
      <c r="C49" s="17"/>
      <c r="D49" s="17"/>
      <c r="E49" s="17"/>
      <c r="F49" s="17"/>
      <c r="G49" s="17"/>
      <c r="H49" s="17"/>
    </row>
    <row r="50" spans="1:8" ht="12.75">
      <c r="A50" s="17"/>
      <c r="B50" s="17"/>
      <c r="C50" s="17"/>
      <c r="D50" s="17"/>
      <c r="E50" s="17"/>
      <c r="F50" s="17"/>
      <c r="G50" s="17"/>
      <c r="H50" s="17"/>
    </row>
    <row r="51" spans="1:8" ht="12.75">
      <c r="A51" s="17"/>
      <c r="B51" s="17"/>
      <c r="C51" s="17"/>
      <c r="D51" s="17"/>
      <c r="E51" s="17"/>
      <c r="F51" s="17"/>
      <c r="G51" s="17"/>
      <c r="H51" s="17"/>
    </row>
    <row r="52" spans="1:8" ht="12.75">
      <c r="A52" s="17"/>
      <c r="B52" s="17"/>
      <c r="C52" s="17"/>
      <c r="D52" s="17"/>
      <c r="E52" s="17"/>
      <c r="F52" s="17"/>
      <c r="G52" s="17"/>
      <c r="H52" s="17"/>
    </row>
    <row r="53" spans="1:8" ht="12.75">
      <c r="A53" s="17"/>
      <c r="B53" s="17"/>
      <c r="C53" s="17"/>
      <c r="D53" s="17"/>
      <c r="E53" s="17"/>
      <c r="F53" s="17"/>
      <c r="G53" s="17"/>
      <c r="H53" s="17"/>
    </row>
    <row r="54" spans="1:8" ht="12.75">
      <c r="A54" s="17"/>
      <c r="B54" s="17"/>
      <c r="C54" s="17"/>
      <c r="D54" s="17"/>
      <c r="E54" s="17"/>
      <c r="F54" s="17"/>
      <c r="G54" s="17"/>
      <c r="H54" s="17"/>
    </row>
    <row r="55" spans="1:8" ht="12.75">
      <c r="A55" s="17"/>
      <c r="B55" s="17"/>
      <c r="C55" s="17"/>
      <c r="D55" s="17"/>
      <c r="E55" s="17"/>
      <c r="F55" s="17"/>
      <c r="G55" s="17"/>
      <c r="H55" s="17"/>
    </row>
    <row r="56" spans="1:8" ht="12.75">
      <c r="A56" s="17"/>
      <c r="B56" s="17"/>
      <c r="C56" s="17"/>
      <c r="D56" s="17"/>
      <c r="E56" s="17"/>
      <c r="F56" s="17"/>
      <c r="G56" s="17"/>
      <c r="H56" s="17"/>
    </row>
    <row r="60" ht="12.75">
      <c r="M60" s="19" t="s">
        <v>161</v>
      </c>
    </row>
    <row r="61" spans="1:8" ht="12.75">
      <c r="A61" s="17"/>
      <c r="B61" s="17"/>
      <c r="C61" s="17"/>
      <c r="D61" s="20" t="s">
        <v>159</v>
      </c>
      <c r="E61" s="17"/>
      <c r="F61" s="17"/>
      <c r="G61" s="17"/>
      <c r="H61" s="17"/>
    </row>
    <row r="62" spans="1:17" ht="15">
      <c r="A62" s="17"/>
      <c r="B62" s="17"/>
      <c r="C62" s="17"/>
      <c r="D62" s="17"/>
      <c r="E62" s="17"/>
      <c r="F62" s="17"/>
      <c r="G62" s="17"/>
      <c r="H62" s="17"/>
      <c r="J62" s="181" t="s">
        <v>72</v>
      </c>
      <c r="K62" s="181"/>
      <c r="M62" s="183" t="s">
        <v>73</v>
      </c>
      <c r="N62" s="183"/>
      <c r="P62" s="181" t="s">
        <v>19</v>
      </c>
      <c r="Q62" s="181"/>
    </row>
    <row r="63" spans="1:16" ht="12.75">
      <c r="A63" s="182" t="s">
        <v>58</v>
      </c>
      <c r="B63" s="182"/>
      <c r="C63" s="53"/>
      <c r="D63" s="182" t="s">
        <v>75</v>
      </c>
      <c r="E63" s="182"/>
      <c r="F63" s="53"/>
      <c r="G63" s="182" t="s">
        <v>79</v>
      </c>
      <c r="H63" s="182"/>
      <c r="J63" s="21"/>
      <c r="M63" s="181"/>
      <c r="N63" s="181"/>
      <c r="P63" s="21"/>
    </row>
    <row r="64" spans="1:16" ht="12.75">
      <c r="A64" s="35">
        <v>500</v>
      </c>
      <c r="B64" s="53"/>
      <c r="C64" s="53"/>
      <c r="D64" s="35">
        <v>800</v>
      </c>
      <c r="E64" s="53"/>
      <c r="F64" s="53"/>
      <c r="G64" s="35">
        <v>35</v>
      </c>
      <c r="H64" s="53"/>
      <c r="J64" s="2"/>
      <c r="M64" s="21"/>
      <c r="P64" s="2"/>
    </row>
    <row r="65" spans="1:13" ht="12.75">
      <c r="A65" s="54">
        <v>150</v>
      </c>
      <c r="B65" s="22"/>
      <c r="C65" s="22"/>
      <c r="D65" s="40">
        <v>270</v>
      </c>
      <c r="E65" s="22"/>
      <c r="F65" s="22"/>
      <c r="G65" s="52"/>
      <c r="H65" s="22"/>
      <c r="M65" s="2"/>
    </row>
    <row r="66" spans="1:11" ht="12.75">
      <c r="A66" s="53"/>
      <c r="B66" s="53"/>
      <c r="C66" s="22"/>
      <c r="D66" s="52"/>
      <c r="E66" s="22"/>
      <c r="F66" s="22"/>
      <c r="G66" s="52"/>
      <c r="H66" s="22"/>
      <c r="J66" s="181" t="s">
        <v>27</v>
      </c>
      <c r="K66" s="181"/>
    </row>
    <row r="67" spans="1:17" ht="12.75">
      <c r="A67" s="53"/>
      <c r="B67" s="53"/>
      <c r="C67" s="22"/>
      <c r="D67" s="52"/>
      <c r="E67" s="22"/>
      <c r="F67" s="22"/>
      <c r="G67" s="52"/>
      <c r="H67" s="22"/>
      <c r="J67" s="21"/>
      <c r="M67" s="181" t="s">
        <v>56</v>
      </c>
      <c r="N67" s="181"/>
      <c r="P67" s="181" t="s">
        <v>81</v>
      </c>
      <c r="Q67" s="181"/>
    </row>
    <row r="68" spans="1:16" ht="12.75">
      <c r="A68" s="22"/>
      <c r="B68" s="22"/>
      <c r="C68" s="22"/>
      <c r="D68" s="22"/>
      <c r="E68" s="22"/>
      <c r="F68" s="22"/>
      <c r="G68" s="22"/>
      <c r="H68" s="22"/>
      <c r="J68" s="2"/>
      <c r="M68" s="21"/>
      <c r="P68" s="21"/>
    </row>
    <row r="69" spans="13:16" ht="12.75">
      <c r="M69" s="2"/>
      <c r="P69" s="2"/>
    </row>
    <row r="73" spans="10:17" ht="12.75">
      <c r="J73" s="181" t="s">
        <v>139</v>
      </c>
      <c r="K73" s="181"/>
      <c r="M73" s="181" t="s">
        <v>89</v>
      </c>
      <c r="N73" s="181"/>
      <c r="P73" s="181" t="s">
        <v>90</v>
      </c>
      <c r="Q73" s="181"/>
    </row>
    <row r="74" spans="10:16" ht="12.75">
      <c r="J74" s="21"/>
      <c r="M74" s="21"/>
      <c r="P74" s="21"/>
    </row>
    <row r="75" spans="10:16" ht="12.75">
      <c r="J75" s="2"/>
      <c r="M75" s="2"/>
      <c r="P75" s="2"/>
    </row>
    <row r="78" spans="10:17" ht="12.75">
      <c r="J78" s="181" t="s">
        <v>91</v>
      </c>
      <c r="K78" s="181"/>
      <c r="M78" s="181" t="s">
        <v>109</v>
      </c>
      <c r="N78" s="181"/>
      <c r="P78" s="181"/>
      <c r="Q78" s="181"/>
    </row>
    <row r="79" spans="10:16" ht="12.75">
      <c r="J79" s="21"/>
      <c r="M79" s="21"/>
      <c r="P79" s="21"/>
    </row>
    <row r="80" spans="10:16" ht="12.75">
      <c r="J80" s="2"/>
      <c r="M80" s="2"/>
      <c r="P80" s="2"/>
    </row>
  </sheetData>
  <sheetProtection/>
  <mergeCells count="47">
    <mergeCell ref="A10:B10"/>
    <mergeCell ref="D10:E10"/>
    <mergeCell ref="G10:H10"/>
    <mergeCell ref="D13:E13"/>
    <mergeCell ref="A1:B1"/>
    <mergeCell ref="A2:I2"/>
    <mergeCell ref="A4:B4"/>
    <mergeCell ref="D4:E4"/>
    <mergeCell ref="G4:H4"/>
    <mergeCell ref="A7:B7"/>
    <mergeCell ref="D7:E7"/>
    <mergeCell ref="G7:H7"/>
    <mergeCell ref="J6:K6"/>
    <mergeCell ref="M6:N6"/>
    <mergeCell ref="P6:Q6"/>
    <mergeCell ref="J11:K11"/>
    <mergeCell ref="M11:N11"/>
    <mergeCell ref="P11:Q11"/>
    <mergeCell ref="J17:K17"/>
    <mergeCell ref="M17:N17"/>
    <mergeCell ref="P17:Q17"/>
    <mergeCell ref="J23:K23"/>
    <mergeCell ref="M23:N23"/>
    <mergeCell ref="P23:Q23"/>
    <mergeCell ref="J27:K27"/>
    <mergeCell ref="M27:N27"/>
    <mergeCell ref="P27:Q27"/>
    <mergeCell ref="J32:K32"/>
    <mergeCell ref="M32:N32"/>
    <mergeCell ref="P32:Q32"/>
    <mergeCell ref="P73:Q73"/>
    <mergeCell ref="J37:K37"/>
    <mergeCell ref="A63:B63"/>
    <mergeCell ref="D63:E63"/>
    <mergeCell ref="G63:H63"/>
    <mergeCell ref="J62:K62"/>
    <mergeCell ref="M62:N62"/>
    <mergeCell ref="J78:K78"/>
    <mergeCell ref="M78:N78"/>
    <mergeCell ref="P78:Q78"/>
    <mergeCell ref="P62:Q62"/>
    <mergeCell ref="M63:N63"/>
    <mergeCell ref="J66:K66"/>
    <mergeCell ref="M67:N67"/>
    <mergeCell ref="P67:Q67"/>
    <mergeCell ref="J73:K73"/>
    <mergeCell ref="M73:N73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christou</dc:creator>
  <cp:keywords/>
  <dc:description/>
  <cp:lastModifiedBy>L</cp:lastModifiedBy>
  <cp:lastPrinted>2009-05-15T15:45:55Z</cp:lastPrinted>
  <dcterms:created xsi:type="dcterms:W3CDTF">2009-03-31T07:17:50Z</dcterms:created>
  <dcterms:modified xsi:type="dcterms:W3CDTF">2009-05-15T15:46:06Z</dcterms:modified>
  <cp:category/>
  <cp:version/>
  <cp:contentType/>
  <cp:contentStatus/>
</cp:coreProperties>
</file>